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2"/>
  </bookViews>
  <sheets>
    <sheet name="NPA" sheetId="1" r:id="rId1"/>
    <sheet name="PPC" sheetId="2" r:id="rId2"/>
    <sheet name="ISSF" sheetId="3" r:id="rId3"/>
  </sheets>
  <calcPr calcId="124519"/>
</workbook>
</file>

<file path=xl/calcChain.xml><?xml version="1.0" encoding="utf-8"?>
<calcChain xmlns="http://schemas.openxmlformats.org/spreadsheetml/2006/main">
  <c r="M185" i="2"/>
  <c r="L185"/>
  <c r="N185"/>
  <c r="N246" i="3"/>
  <c r="P246" s="1"/>
  <c r="Q246" s="1"/>
  <c r="K246"/>
  <c r="H246"/>
  <c r="N245"/>
  <c r="P245" s="1"/>
  <c r="K245"/>
  <c r="H245"/>
  <c r="N244"/>
  <c r="P244" s="1"/>
  <c r="Q244" s="1"/>
  <c r="K244"/>
  <c r="H244"/>
  <c r="N243"/>
  <c r="P243" s="1"/>
  <c r="Q243" s="1"/>
  <c r="K243"/>
  <c r="H243"/>
  <c r="N242"/>
  <c r="P242" s="1"/>
  <c r="Q242" s="1"/>
  <c r="K242"/>
  <c r="H242"/>
  <c r="N241"/>
  <c r="P241" s="1"/>
  <c r="Q241" s="1"/>
  <c r="K241"/>
  <c r="H241"/>
  <c r="N240"/>
  <c r="K240"/>
  <c r="H240"/>
  <c r="N239"/>
  <c r="K239"/>
  <c r="H239"/>
  <c r="N238"/>
  <c r="K238"/>
  <c r="H238"/>
  <c r="N237"/>
  <c r="K237"/>
  <c r="H237"/>
  <c r="N236"/>
  <c r="K236"/>
  <c r="H236"/>
  <c r="N235"/>
  <c r="K235"/>
  <c r="H235"/>
  <c r="Q230"/>
  <c r="Q229"/>
  <c r="N229"/>
  <c r="K229"/>
  <c r="H229"/>
  <c r="N228"/>
  <c r="K228"/>
  <c r="H228"/>
  <c r="N227"/>
  <c r="K227"/>
  <c r="H227"/>
  <c r="Q226"/>
  <c r="N226"/>
  <c r="K226"/>
  <c r="H226"/>
  <c r="Q225"/>
  <c r="N225"/>
  <c r="K225"/>
  <c r="H225"/>
  <c r="N224"/>
  <c r="K224"/>
  <c r="H224"/>
  <c r="N223"/>
  <c r="K223"/>
  <c r="H223"/>
  <c r="N222"/>
  <c r="K222"/>
  <c r="H222"/>
  <c r="N221"/>
  <c r="K221"/>
  <c r="H221"/>
  <c r="N220"/>
  <c r="K220"/>
  <c r="H220"/>
  <c r="N219"/>
  <c r="K219"/>
  <c r="H219"/>
  <c r="N218"/>
  <c r="K218"/>
  <c r="H218"/>
  <c r="N217"/>
  <c r="K217"/>
  <c r="H217"/>
  <c r="N216"/>
  <c r="K216"/>
  <c r="H216"/>
  <c r="N215"/>
  <c r="K215"/>
  <c r="H215"/>
  <c r="Q211"/>
  <c r="N210"/>
  <c r="J210"/>
  <c r="N209"/>
  <c r="J209"/>
  <c r="N208"/>
  <c r="J208"/>
  <c r="N207"/>
  <c r="J207"/>
  <c r="N206"/>
  <c r="J206"/>
  <c r="N205"/>
  <c r="J205"/>
  <c r="N204"/>
  <c r="J204"/>
  <c r="N203"/>
  <c r="J203"/>
  <c r="N202"/>
  <c r="J202"/>
  <c r="N201"/>
  <c r="J201"/>
  <c r="N200"/>
  <c r="J200"/>
  <c r="N199"/>
  <c r="J199"/>
  <c r="N198"/>
  <c r="J198"/>
  <c r="N197"/>
  <c r="J197"/>
  <c r="M192"/>
  <c r="K191"/>
  <c r="L191" s="1"/>
  <c r="M191" s="1"/>
  <c r="K190"/>
  <c r="L190" s="1"/>
  <c r="M190" s="1"/>
  <c r="K189"/>
  <c r="L189" s="1"/>
  <c r="M189" s="1"/>
  <c r="K188"/>
  <c r="L188" s="1"/>
  <c r="K187"/>
  <c r="L187" s="1"/>
  <c r="K186"/>
  <c r="L186" s="1"/>
  <c r="K185"/>
  <c r="L185" s="1"/>
  <c r="M185" s="1"/>
  <c r="K184"/>
  <c r="L184" s="1"/>
  <c r="M184" s="1"/>
  <c r="K183"/>
  <c r="L183" s="1"/>
  <c r="M183" s="1"/>
  <c r="K182"/>
  <c r="L182" s="1"/>
  <c r="M182" s="1"/>
  <c r="K181"/>
  <c r="L181" s="1"/>
  <c r="K180"/>
  <c r="L180" s="1"/>
  <c r="M180" s="1"/>
  <c r="K179"/>
  <c r="L179" s="1"/>
  <c r="M179" s="1"/>
  <c r="K178"/>
  <c r="L178" s="1"/>
  <c r="M178" s="1"/>
  <c r="K177"/>
  <c r="L177" s="1"/>
  <c r="M177" s="1"/>
  <c r="K176"/>
  <c r="L176" s="1"/>
  <c r="K175"/>
  <c r="L175" s="1"/>
  <c r="K174"/>
  <c r="L174" s="1"/>
  <c r="K173"/>
  <c r="L173" s="1"/>
  <c r="K172"/>
  <c r="L172" s="1"/>
  <c r="M172" s="1"/>
  <c r="K171"/>
  <c r="K170"/>
  <c r="K169"/>
  <c r="K168"/>
  <c r="K167"/>
  <c r="B163"/>
  <c r="B161"/>
  <c r="P158"/>
  <c r="M157"/>
  <c r="I157"/>
  <c r="M156"/>
  <c r="I156"/>
  <c r="M155"/>
  <c r="I155"/>
  <c r="M154"/>
  <c r="I154"/>
  <c r="M153"/>
  <c r="I153"/>
  <c r="P149"/>
  <c r="M148"/>
  <c r="I148"/>
  <c r="M147"/>
  <c r="I147"/>
  <c r="M146"/>
  <c r="I146"/>
  <c r="M145"/>
  <c r="I145"/>
  <c r="M144"/>
  <c r="I144"/>
  <c r="M143"/>
  <c r="I143"/>
  <c r="M142"/>
  <c r="I142"/>
  <c r="M141"/>
  <c r="I141"/>
  <c r="M140"/>
  <c r="I140"/>
  <c r="M139"/>
  <c r="I139"/>
  <c r="M138"/>
  <c r="I138"/>
  <c r="M137"/>
  <c r="I137"/>
  <c r="M136"/>
  <c r="I136"/>
  <c r="M135"/>
  <c r="I135"/>
  <c r="M134"/>
  <c r="I134"/>
  <c r="M133"/>
  <c r="I133"/>
  <c r="M132"/>
  <c r="I132"/>
  <c r="M131"/>
  <c r="I131"/>
  <c r="M130"/>
  <c r="I130"/>
  <c r="M129"/>
  <c r="I129"/>
  <c r="M128"/>
  <c r="I128"/>
  <c r="M127"/>
  <c r="I127"/>
  <c r="P122"/>
  <c r="M121"/>
  <c r="I121"/>
  <c r="M120"/>
  <c r="I120"/>
  <c r="M119"/>
  <c r="I119"/>
  <c r="M118"/>
  <c r="I118"/>
  <c r="M117"/>
  <c r="I117"/>
  <c r="M116"/>
  <c r="I116"/>
  <c r="M115"/>
  <c r="I115"/>
  <c r="M114"/>
  <c r="I114"/>
  <c r="M113"/>
  <c r="I113"/>
  <c r="M112"/>
  <c r="I112"/>
  <c r="M111"/>
  <c r="I111"/>
  <c r="M110"/>
  <c r="I110"/>
  <c r="B106"/>
  <c r="B104"/>
  <c r="O101"/>
  <c r="M100"/>
  <c r="N100" s="1"/>
  <c r="M99"/>
  <c r="N99" s="1"/>
  <c r="O99" s="1"/>
  <c r="M98"/>
  <c r="N98" s="1"/>
  <c r="O98" s="1"/>
  <c r="M97"/>
  <c r="N97" s="1"/>
  <c r="O97" s="1"/>
  <c r="M96"/>
  <c r="N96" s="1"/>
  <c r="M94"/>
  <c r="N94" s="1"/>
  <c r="O94" s="1"/>
  <c r="M93"/>
  <c r="N93" s="1"/>
  <c r="O93" s="1"/>
  <c r="M92"/>
  <c r="N92" s="1"/>
  <c r="M91"/>
  <c r="N91" s="1"/>
  <c r="O91" s="1"/>
  <c r="M90"/>
  <c r="N90" s="1"/>
  <c r="N86"/>
  <c r="L85"/>
  <c r="M85" s="1"/>
  <c r="N85" s="1"/>
  <c r="L84"/>
  <c r="M84" s="1"/>
  <c r="N84" s="1"/>
  <c r="L83"/>
  <c r="L82"/>
  <c r="N78"/>
  <c r="L77"/>
  <c r="N77" s="1"/>
  <c r="L76"/>
  <c r="M76" s="1"/>
  <c r="L75"/>
  <c r="N75" s="1"/>
  <c r="L74"/>
  <c r="N74" s="1"/>
  <c r="L73"/>
  <c r="N73" s="1"/>
  <c r="L72"/>
  <c r="M72" s="1"/>
  <c r="L71"/>
  <c r="M71" s="1"/>
  <c r="L70"/>
  <c r="N70" s="1"/>
  <c r="L69"/>
  <c r="N69" s="1"/>
  <c r="L68"/>
  <c r="M68" s="1"/>
  <c r="L67"/>
  <c r="M67" s="1"/>
  <c r="L66"/>
  <c r="N66" s="1"/>
  <c r="L65"/>
  <c r="M65" s="1"/>
  <c r="L64"/>
  <c r="M64" s="1"/>
  <c r="L63"/>
  <c r="M63" s="1"/>
  <c r="L62"/>
  <c r="M62" s="1"/>
  <c r="L61"/>
  <c r="M61" s="1"/>
  <c r="L60"/>
  <c r="L59"/>
  <c r="L58"/>
  <c r="B54"/>
  <c r="B52"/>
  <c r="M50"/>
  <c r="J49"/>
  <c r="K49" s="1"/>
  <c r="L49" s="1"/>
  <c r="J48"/>
  <c r="K48" s="1"/>
  <c r="L48" s="1"/>
  <c r="J47"/>
  <c r="K47" s="1"/>
  <c r="L47" s="1"/>
  <c r="J46"/>
  <c r="K46" s="1"/>
  <c r="L46" s="1"/>
  <c r="J45"/>
  <c r="K45" s="1"/>
  <c r="L45" s="1"/>
  <c r="J44"/>
  <c r="K44" s="1"/>
  <c r="J43"/>
  <c r="K43" s="1"/>
  <c r="J42"/>
  <c r="K42" s="1"/>
  <c r="J41"/>
  <c r="K41" s="1"/>
  <c r="J40"/>
  <c r="K40" s="1"/>
  <c r="L40" s="1"/>
  <c r="J39"/>
  <c r="K39" s="1"/>
  <c r="L39" s="1"/>
  <c r="J38"/>
  <c r="K38" s="1"/>
  <c r="L38" s="1"/>
  <c r="J37"/>
  <c r="K37" s="1"/>
  <c r="J36"/>
  <c r="K36" s="1"/>
  <c r="J35"/>
  <c r="K35" s="1"/>
  <c r="J34"/>
  <c r="K34" s="1"/>
  <c r="J33"/>
  <c r="K33" s="1"/>
  <c r="L33" s="1"/>
  <c r="J32"/>
  <c r="K32" s="1"/>
  <c r="J31"/>
  <c r="K31" s="1"/>
  <c r="J30"/>
  <c r="K30" s="1"/>
  <c r="J29"/>
  <c r="K29" s="1"/>
  <c r="J28"/>
  <c r="K28" s="1"/>
  <c r="J27"/>
  <c r="J26"/>
  <c r="J25"/>
  <c r="M21"/>
  <c r="K20"/>
  <c r="L20" s="1"/>
  <c r="K19"/>
  <c r="L19" s="1"/>
  <c r="K18"/>
  <c r="L18" s="1"/>
  <c r="K17"/>
  <c r="L17" s="1"/>
  <c r="M17" s="1"/>
  <c r="K16"/>
  <c r="L16" s="1"/>
  <c r="M16" s="1"/>
  <c r="K15"/>
  <c r="L15" s="1"/>
  <c r="M15" s="1"/>
  <c r="K14"/>
  <c r="L14" s="1"/>
  <c r="K13"/>
  <c r="L13" s="1"/>
  <c r="K12"/>
  <c r="L12" s="1"/>
  <c r="K11"/>
  <c r="L11" s="1"/>
  <c r="K10"/>
  <c r="L10" s="1"/>
  <c r="K9"/>
  <c r="K8"/>
  <c r="O60" i="2"/>
  <c r="Q247"/>
  <c r="O246"/>
  <c r="R246" s="1"/>
  <c r="N246"/>
  <c r="P246" s="1"/>
  <c r="Q246" s="1"/>
  <c r="O245"/>
  <c r="R245" s="1"/>
  <c r="N245"/>
  <c r="P245" s="1"/>
  <c r="Q245" s="1"/>
  <c r="O244"/>
  <c r="R244" s="1"/>
  <c r="N244"/>
  <c r="P244" s="1"/>
  <c r="Q244" s="1"/>
  <c r="O243"/>
  <c r="N243"/>
  <c r="P243" s="1"/>
  <c r="O242"/>
  <c r="R242" s="1"/>
  <c r="N242"/>
  <c r="P242" s="1"/>
  <c r="Q242" s="1"/>
  <c r="O241"/>
  <c r="N241"/>
  <c r="P241" s="1"/>
  <c r="O240"/>
  <c r="R240" s="1"/>
  <c r="N240"/>
  <c r="P240" s="1"/>
  <c r="Q240" s="1"/>
  <c r="O239"/>
  <c r="N239"/>
  <c r="P239" s="1"/>
  <c r="O238"/>
  <c r="N238"/>
  <c r="P238" s="1"/>
  <c r="O237"/>
  <c r="N237"/>
  <c r="P237" s="1"/>
  <c r="O236"/>
  <c r="R236" s="1"/>
  <c r="N236"/>
  <c r="P236" s="1"/>
  <c r="Q236" s="1"/>
  <c r="O235"/>
  <c r="R235" s="1"/>
  <c r="N235"/>
  <c r="P235" s="1"/>
  <c r="Q235" s="1"/>
  <c r="O234"/>
  <c r="N234"/>
  <c r="P234" s="1"/>
  <c r="O233"/>
  <c r="N233"/>
  <c r="P233" s="1"/>
  <c r="P232"/>
  <c r="O232"/>
  <c r="N232"/>
  <c r="O231"/>
  <c r="R231" s="1"/>
  <c r="N231"/>
  <c r="P231" s="1"/>
  <c r="Q231" s="1"/>
  <c r="O230"/>
  <c r="R230" s="1"/>
  <c r="N230"/>
  <c r="P230" s="1"/>
  <c r="Q230" s="1"/>
  <c r="O229"/>
  <c r="R229" s="1"/>
  <c r="N229"/>
  <c r="P229" s="1"/>
  <c r="Q229" s="1"/>
  <c r="O228"/>
  <c r="R228" s="1"/>
  <c r="N228"/>
  <c r="P228" s="1"/>
  <c r="Q228" s="1"/>
  <c r="O224"/>
  <c r="R224" s="1"/>
  <c r="N224"/>
  <c r="P224" s="1"/>
  <c r="Q224" s="1"/>
  <c r="O227"/>
  <c r="R227" s="1"/>
  <c r="N227"/>
  <c r="P227" s="1"/>
  <c r="Q227" s="1"/>
  <c r="O226"/>
  <c r="N226"/>
  <c r="O225"/>
  <c r="R225" s="1"/>
  <c r="N225"/>
  <c r="B218"/>
  <c r="Q216"/>
  <c r="M215"/>
  <c r="L215"/>
  <c r="N215" s="1"/>
  <c r="M214"/>
  <c r="P214" s="1"/>
  <c r="L214"/>
  <c r="N214" s="1"/>
  <c r="O214" s="1"/>
  <c r="M213"/>
  <c r="P213" s="1"/>
  <c r="L213"/>
  <c r="N213" s="1"/>
  <c r="O213" s="1"/>
  <c r="M212"/>
  <c r="P212" s="1"/>
  <c r="L212"/>
  <c r="N212" s="1"/>
  <c r="O212" s="1"/>
  <c r="M211"/>
  <c r="L211"/>
  <c r="N211" s="1"/>
  <c r="M210"/>
  <c r="L210"/>
  <c r="N210" s="1"/>
  <c r="M209"/>
  <c r="P209" s="1"/>
  <c r="L209"/>
  <c r="N209" s="1"/>
  <c r="O209" s="1"/>
  <c r="M208"/>
  <c r="P208" s="1"/>
  <c r="L208"/>
  <c r="N208" s="1"/>
  <c r="O208" s="1"/>
  <c r="M207"/>
  <c r="L207"/>
  <c r="N207" s="1"/>
  <c r="M206"/>
  <c r="P206" s="1"/>
  <c r="L206"/>
  <c r="N206" s="1"/>
  <c r="O206" s="1"/>
  <c r="M205"/>
  <c r="P205" s="1"/>
  <c r="L205"/>
  <c r="N205" s="1"/>
  <c r="Q200"/>
  <c r="M199"/>
  <c r="L199"/>
  <c r="N199" s="1"/>
  <c r="M198"/>
  <c r="P198" s="1"/>
  <c r="L198"/>
  <c r="N198" s="1"/>
  <c r="O198" s="1"/>
  <c r="M197"/>
  <c r="L197"/>
  <c r="N197" s="1"/>
  <c r="M196"/>
  <c r="P196" s="1"/>
  <c r="L196"/>
  <c r="N196" s="1"/>
  <c r="O196" s="1"/>
  <c r="M195"/>
  <c r="L195"/>
  <c r="N195" s="1"/>
  <c r="M194"/>
  <c r="L194"/>
  <c r="N194" s="1"/>
  <c r="M193"/>
  <c r="L193"/>
  <c r="N193" s="1"/>
  <c r="M192"/>
  <c r="L192"/>
  <c r="N192" s="1"/>
  <c r="M191"/>
  <c r="L191"/>
  <c r="N191" s="1"/>
  <c r="M190"/>
  <c r="L190"/>
  <c r="N190" s="1"/>
  <c r="M189"/>
  <c r="L189"/>
  <c r="N189" s="1"/>
  <c r="M188"/>
  <c r="L188"/>
  <c r="N188" s="1"/>
  <c r="M187"/>
  <c r="L187"/>
  <c r="N187" s="1"/>
  <c r="M186"/>
  <c r="L186"/>
  <c r="N186" s="1"/>
  <c r="M184"/>
  <c r="L184"/>
  <c r="N184" s="1"/>
  <c r="M183"/>
  <c r="L183"/>
  <c r="N183" s="1"/>
  <c r="M182"/>
  <c r="L182"/>
  <c r="N182" s="1"/>
  <c r="M181"/>
  <c r="L181"/>
  <c r="N181" s="1"/>
  <c r="M180"/>
  <c r="L180"/>
  <c r="N180" s="1"/>
  <c r="M179"/>
  <c r="L179"/>
  <c r="N179" s="1"/>
  <c r="M178"/>
  <c r="L178"/>
  <c r="N178" s="1"/>
  <c r="M177"/>
  <c r="P177" s="1"/>
  <c r="L177"/>
  <c r="N177" s="1"/>
  <c r="O177" s="1"/>
  <c r="M176"/>
  <c r="P176" s="1"/>
  <c r="L176"/>
  <c r="N176" s="1"/>
  <c r="O176" s="1"/>
  <c r="M175"/>
  <c r="P175" s="1"/>
  <c r="L175"/>
  <c r="N175" s="1"/>
  <c r="O175" s="1"/>
  <c r="M174"/>
  <c r="P174" s="1"/>
  <c r="L174"/>
  <c r="N174" s="1"/>
  <c r="O174" s="1"/>
  <c r="M173"/>
  <c r="P173" s="1"/>
  <c r="L173"/>
  <c r="N173" s="1"/>
  <c r="O173" s="1"/>
  <c r="M172"/>
  <c r="P172" s="1"/>
  <c r="L172"/>
  <c r="N172" s="1"/>
  <c r="O172" s="1"/>
  <c r="M171"/>
  <c r="P171" s="1"/>
  <c r="L171"/>
  <c r="N171" s="1"/>
  <c r="O171" s="1"/>
  <c r="M170"/>
  <c r="L170"/>
  <c r="N170" s="1"/>
  <c r="M169"/>
  <c r="L169"/>
  <c r="N169" s="1"/>
  <c r="M168"/>
  <c r="L168"/>
  <c r="N168" s="1"/>
  <c r="M167"/>
  <c r="L167"/>
  <c r="N167" s="1"/>
  <c r="M166"/>
  <c r="L166"/>
  <c r="N166" s="1"/>
  <c r="M165"/>
  <c r="P165" s="1"/>
  <c r="L165"/>
  <c r="N165" s="1"/>
  <c r="O165" s="1"/>
  <c r="M164"/>
  <c r="L164"/>
  <c r="N164" s="1"/>
  <c r="M163"/>
  <c r="P163" s="1"/>
  <c r="L163"/>
  <c r="N163" s="1"/>
  <c r="O163" s="1"/>
  <c r="M162"/>
  <c r="L162"/>
  <c r="N162" s="1"/>
  <c r="M161"/>
  <c r="L161"/>
  <c r="N161" s="1"/>
  <c r="M160"/>
  <c r="L160"/>
  <c r="N160" s="1"/>
  <c r="M159"/>
  <c r="L159"/>
  <c r="N159" s="1"/>
  <c r="M158"/>
  <c r="L158"/>
  <c r="N158" s="1"/>
  <c r="M157"/>
  <c r="P157" s="1"/>
  <c r="L157"/>
  <c r="N157" s="1"/>
  <c r="M156"/>
  <c r="L156"/>
  <c r="N156" s="1"/>
  <c r="M155"/>
  <c r="P155" s="1"/>
  <c r="L155"/>
  <c r="N155" s="1"/>
  <c r="M154"/>
  <c r="L154"/>
  <c r="B148"/>
  <c r="Q145"/>
  <c r="M144"/>
  <c r="P144" s="1"/>
  <c r="L144"/>
  <c r="N144" s="1"/>
  <c r="O144" s="1"/>
  <c r="M143"/>
  <c r="P143" s="1"/>
  <c r="L143"/>
  <c r="N143" s="1"/>
  <c r="O143" s="1"/>
  <c r="M142"/>
  <c r="P142" s="1"/>
  <c r="L142"/>
  <c r="N142" s="1"/>
  <c r="O142" s="1"/>
  <c r="M141"/>
  <c r="P141" s="1"/>
  <c r="L141"/>
  <c r="N141" s="1"/>
  <c r="O141" s="1"/>
  <c r="M140"/>
  <c r="L140"/>
  <c r="N140" s="1"/>
  <c r="M139"/>
  <c r="P139" s="1"/>
  <c r="L139"/>
  <c r="N139" s="1"/>
  <c r="M138"/>
  <c r="P138" s="1"/>
  <c r="L138"/>
  <c r="N138" s="1"/>
  <c r="O136" s="1"/>
  <c r="M137"/>
  <c r="P137" s="1"/>
  <c r="L137"/>
  <c r="N137" s="1"/>
  <c r="M136"/>
  <c r="P136" s="1"/>
  <c r="L136"/>
  <c r="N136" s="1"/>
  <c r="M135"/>
  <c r="P135" s="1"/>
  <c r="L135"/>
  <c r="N135" s="1"/>
  <c r="P134"/>
  <c r="M134"/>
  <c r="L134"/>
  <c r="Q129"/>
  <c r="Q128"/>
  <c r="N128"/>
  <c r="M128"/>
  <c r="O128" s="1"/>
  <c r="P128" s="1"/>
  <c r="N127"/>
  <c r="Q127" s="1"/>
  <c r="M127"/>
  <c r="O127" s="1"/>
  <c r="P127" s="1"/>
  <c r="N126"/>
  <c r="Q126" s="1"/>
  <c r="M126"/>
  <c r="O126" s="1"/>
  <c r="P126" s="1"/>
  <c r="N125"/>
  <c r="M125"/>
  <c r="O125" s="1"/>
  <c r="N124"/>
  <c r="M124"/>
  <c r="O124" s="1"/>
  <c r="N123"/>
  <c r="M123"/>
  <c r="O123" s="1"/>
  <c r="N122"/>
  <c r="M122"/>
  <c r="O122" s="1"/>
  <c r="N121"/>
  <c r="M121"/>
  <c r="O121" s="1"/>
  <c r="N120"/>
  <c r="M120"/>
  <c r="O120" s="1"/>
  <c r="N119"/>
  <c r="M119"/>
  <c r="O119" s="1"/>
  <c r="N118"/>
  <c r="M118"/>
  <c r="O118" s="1"/>
  <c r="N117"/>
  <c r="M117"/>
  <c r="O117" s="1"/>
  <c r="N116"/>
  <c r="M116"/>
  <c r="O116" s="1"/>
  <c r="N115"/>
  <c r="Q115" s="1"/>
  <c r="M115"/>
  <c r="O115" s="1"/>
  <c r="P115" s="1"/>
  <c r="N114"/>
  <c r="Q114" s="1"/>
  <c r="M114"/>
  <c r="O114" s="1"/>
  <c r="P114" s="1"/>
  <c r="N113"/>
  <c r="Q113" s="1"/>
  <c r="M113"/>
  <c r="O113" s="1"/>
  <c r="P113" s="1"/>
  <c r="N112"/>
  <c r="Q112" s="1"/>
  <c r="M112"/>
  <c r="O112" s="1"/>
  <c r="P112" s="1"/>
  <c r="N111"/>
  <c r="Q111" s="1"/>
  <c r="M111"/>
  <c r="O111" s="1"/>
  <c r="P111" s="1"/>
  <c r="N110"/>
  <c r="Q110" s="1"/>
  <c r="M110"/>
  <c r="O110" s="1"/>
  <c r="N109"/>
  <c r="M109"/>
  <c r="O109" s="1"/>
  <c r="N108"/>
  <c r="M108"/>
  <c r="O108" s="1"/>
  <c r="N107"/>
  <c r="M107"/>
  <c r="O107" s="1"/>
  <c r="N106"/>
  <c r="Q106" s="1"/>
  <c r="M106"/>
  <c r="O106" s="1"/>
  <c r="P106" s="1"/>
  <c r="N105"/>
  <c r="M105"/>
  <c r="O105" s="1"/>
  <c r="N104"/>
  <c r="Q104" s="1"/>
  <c r="M104"/>
  <c r="O104" s="1"/>
  <c r="P104" s="1"/>
  <c r="N103"/>
  <c r="Q103" s="1"/>
  <c r="M103"/>
  <c r="O103" s="1"/>
  <c r="P103" s="1"/>
  <c r="N102"/>
  <c r="Q102" s="1"/>
  <c r="M102"/>
  <c r="O102" s="1"/>
  <c r="P102" s="1"/>
  <c r="N101"/>
  <c r="Q101" s="1"/>
  <c r="M101"/>
  <c r="O101" s="1"/>
  <c r="N100"/>
  <c r="Q100" s="1"/>
  <c r="M100"/>
  <c r="O100" s="1"/>
  <c r="P100" s="1"/>
  <c r="N99"/>
  <c r="Q99" s="1"/>
  <c r="M99"/>
  <c r="O99" s="1"/>
  <c r="P99" s="1"/>
  <c r="N98"/>
  <c r="M98"/>
  <c r="O98" s="1"/>
  <c r="N97"/>
  <c r="M97"/>
  <c r="O97" s="1"/>
  <c r="N96"/>
  <c r="M96"/>
  <c r="O96" s="1"/>
  <c r="N95"/>
  <c r="M95"/>
  <c r="O95" s="1"/>
  <c r="N94"/>
  <c r="Q94" s="1"/>
  <c r="M94"/>
  <c r="O94" s="1"/>
  <c r="N93"/>
  <c r="Q93" s="1"/>
  <c r="M93"/>
  <c r="O93" s="1"/>
  <c r="N92"/>
  <c r="Q92" s="1"/>
  <c r="M92"/>
  <c r="O92" s="1"/>
  <c r="N91"/>
  <c r="Q91" s="1"/>
  <c r="M91"/>
  <c r="O91" s="1"/>
  <c r="P91" s="1"/>
  <c r="N90"/>
  <c r="M90"/>
  <c r="O90" s="1"/>
  <c r="N89"/>
  <c r="Q89" s="1"/>
  <c r="M89"/>
  <c r="O89" s="1"/>
  <c r="P89" s="1"/>
  <c r="N88"/>
  <c r="Q88" s="1"/>
  <c r="M88"/>
  <c r="O88" s="1"/>
  <c r="P88" s="1"/>
  <c r="N87"/>
  <c r="M87"/>
  <c r="O87" s="1"/>
  <c r="N86"/>
  <c r="M86"/>
  <c r="O86" s="1"/>
  <c r="N85"/>
  <c r="M85"/>
  <c r="O85" s="1"/>
  <c r="N84"/>
  <c r="Q84" s="1"/>
  <c r="M84"/>
  <c r="O84" s="1"/>
  <c r="N83"/>
  <c r="Q83" s="1"/>
  <c r="M83"/>
  <c r="O83" s="1"/>
  <c r="P83" s="1"/>
  <c r="N82"/>
  <c r="Q82" s="1"/>
  <c r="M82"/>
  <c r="O82" s="1"/>
  <c r="N81"/>
  <c r="Q81" s="1"/>
  <c r="M81"/>
  <c r="N80"/>
  <c r="Q80" s="1"/>
  <c r="M80"/>
  <c r="N79"/>
  <c r="Q79" s="1"/>
  <c r="M79"/>
  <c r="N78"/>
  <c r="M78"/>
  <c r="N77"/>
  <c r="M77"/>
  <c r="N76"/>
  <c r="M76"/>
  <c r="N75"/>
  <c r="M75"/>
  <c r="N74"/>
  <c r="M74"/>
  <c r="N73"/>
  <c r="M73"/>
  <c r="N72"/>
  <c r="M72"/>
  <c r="N71"/>
  <c r="M71"/>
  <c r="Q62"/>
  <c r="N61"/>
  <c r="Q61" s="1"/>
  <c r="M61"/>
  <c r="O61" s="1"/>
  <c r="N60"/>
  <c r="Q60" s="1"/>
  <c r="M60"/>
  <c r="N59"/>
  <c r="Q59" s="1"/>
  <c r="M59"/>
  <c r="O59" s="1"/>
  <c r="N58"/>
  <c r="Q58" s="1"/>
  <c r="M58"/>
  <c r="N57"/>
  <c r="Q57" s="1"/>
  <c r="M57"/>
  <c r="O57" s="1"/>
  <c r="P57" s="1"/>
  <c r="N56"/>
  <c r="Q56" s="1"/>
  <c r="M56"/>
  <c r="O56" s="1"/>
  <c r="P56" s="1"/>
  <c r="N55"/>
  <c r="Q55" s="1"/>
  <c r="M55"/>
  <c r="O55" s="1"/>
  <c r="P55" s="1"/>
  <c r="Q50"/>
  <c r="N49"/>
  <c r="Q49" s="1"/>
  <c r="M49"/>
  <c r="O49" s="1"/>
  <c r="P49" s="1"/>
  <c r="N48"/>
  <c r="Q48" s="1"/>
  <c r="M48"/>
  <c r="O48" s="1"/>
  <c r="P48" s="1"/>
  <c r="N47"/>
  <c r="Q47" s="1"/>
  <c r="M47"/>
  <c r="O47" s="1"/>
  <c r="P47" s="1"/>
  <c r="N46"/>
  <c r="Q46" s="1"/>
  <c r="M46"/>
  <c r="O46" s="1"/>
  <c r="P46" s="1"/>
  <c r="N45"/>
  <c r="Q45" s="1"/>
  <c r="M45"/>
  <c r="O45" s="1"/>
  <c r="P45" s="1"/>
  <c r="N44"/>
  <c r="Q44" s="1"/>
  <c r="M44"/>
  <c r="O44" s="1"/>
  <c r="P44" s="1"/>
  <c r="B40"/>
  <c r="B66" s="1"/>
  <c r="B150" s="1"/>
  <c r="B220" s="1"/>
  <c r="B38"/>
  <c r="Q35"/>
  <c r="N34"/>
  <c r="Q34" s="1"/>
  <c r="M34"/>
  <c r="O34" s="1"/>
  <c r="P34" s="1"/>
  <c r="N33"/>
  <c r="Q33" s="1"/>
  <c r="M33"/>
  <c r="O33" s="1"/>
  <c r="P33" s="1"/>
  <c r="N32"/>
  <c r="Q32" s="1"/>
  <c r="M32"/>
  <c r="O32" s="1"/>
  <c r="P32" s="1"/>
  <c r="N31"/>
  <c r="Q31" s="1"/>
  <c r="M31"/>
  <c r="O31" s="1"/>
  <c r="P31" s="1"/>
  <c r="N30"/>
  <c r="Q30" s="1"/>
  <c r="M30"/>
  <c r="O30" s="1"/>
  <c r="P30" s="1"/>
  <c r="N29"/>
  <c r="Q29" s="1"/>
  <c r="M29"/>
  <c r="O29" s="1"/>
  <c r="P29" s="1"/>
  <c r="N28"/>
  <c r="Q28" s="1"/>
  <c r="M28"/>
  <c r="O28" s="1"/>
  <c r="P28" s="1"/>
  <c r="N27"/>
  <c r="Q27" s="1"/>
  <c r="M27"/>
  <c r="O27" s="1"/>
  <c r="P27" s="1"/>
  <c r="Q22"/>
  <c r="N21"/>
  <c r="Q21" s="1"/>
  <c r="M21"/>
  <c r="O21" s="1"/>
  <c r="P21" s="1"/>
  <c r="N20"/>
  <c r="M20"/>
  <c r="O20" s="1"/>
  <c r="N19"/>
  <c r="M19"/>
  <c r="O19" s="1"/>
  <c r="N18"/>
  <c r="M18"/>
  <c r="O18" s="1"/>
  <c r="N17"/>
  <c r="M17"/>
  <c r="O17" s="1"/>
  <c r="N16"/>
  <c r="M16"/>
  <c r="O16" s="1"/>
  <c r="N15"/>
  <c r="M15"/>
  <c r="O15" s="1"/>
  <c r="N14"/>
  <c r="M14"/>
  <c r="O14" s="1"/>
  <c r="N13"/>
  <c r="Q13" s="1"/>
  <c r="M13"/>
  <c r="O13" s="1"/>
  <c r="P13" s="1"/>
  <c r="N12"/>
  <c r="Q12" s="1"/>
  <c r="M12"/>
  <c r="O12" s="1"/>
  <c r="P12" s="1"/>
  <c r="N11"/>
  <c r="Q11" s="1"/>
  <c r="M11"/>
  <c r="O11" s="1"/>
  <c r="P11" s="1"/>
  <c r="N10"/>
  <c r="Q10" s="1"/>
  <c r="M10"/>
  <c r="O10" s="1"/>
  <c r="P10" s="1"/>
  <c r="N9"/>
  <c r="Q9" s="1"/>
  <c r="M9"/>
  <c r="S587" i="1"/>
  <c r="S586"/>
  <c r="O586"/>
  <c r="N586"/>
  <c r="Q586" s="1"/>
  <c r="R586" s="1"/>
  <c r="O585"/>
  <c r="N585"/>
  <c r="O584"/>
  <c r="N584"/>
  <c r="Q584" s="1"/>
  <c r="O583"/>
  <c r="N583"/>
  <c r="Q583" s="1"/>
  <c r="O582"/>
  <c r="N582"/>
  <c r="Q582" s="1"/>
  <c r="O581"/>
  <c r="N581"/>
  <c r="Q581" s="1"/>
  <c r="O580"/>
  <c r="N580"/>
  <c r="Q580" s="1"/>
  <c r="S579"/>
  <c r="O579"/>
  <c r="N579"/>
  <c r="Q579" s="1"/>
  <c r="R579" s="1"/>
  <c r="O578"/>
  <c r="N578"/>
  <c r="Q578" s="1"/>
  <c r="O577"/>
  <c r="N577"/>
  <c r="Q577" s="1"/>
  <c r="R577" s="1"/>
  <c r="Q576"/>
  <c r="R576" s="1"/>
  <c r="O576"/>
  <c r="N576"/>
  <c r="Q575"/>
  <c r="R575" s="1"/>
  <c r="O575"/>
  <c r="N575"/>
  <c r="O574"/>
  <c r="N574"/>
  <c r="Q574" s="1"/>
  <c r="R574" s="1"/>
  <c r="O573"/>
  <c r="N573"/>
  <c r="Q573" s="1"/>
  <c r="Q572"/>
  <c r="O572"/>
  <c r="N572"/>
  <c r="R571"/>
  <c r="Q571"/>
  <c r="O571"/>
  <c r="N571"/>
  <c r="S571" s="1"/>
  <c r="Q570"/>
  <c r="O570"/>
  <c r="N570"/>
  <c r="O569"/>
  <c r="N569"/>
  <c r="Q569" s="1"/>
  <c r="O568"/>
  <c r="N568"/>
  <c r="Q568" s="1"/>
  <c r="O567"/>
  <c r="N567"/>
  <c r="Q567" s="1"/>
  <c r="O566"/>
  <c r="N566"/>
  <c r="Q566" s="1"/>
  <c r="R566" s="1"/>
  <c r="O565"/>
  <c r="N565"/>
  <c r="Q565" s="1"/>
  <c r="O564"/>
  <c r="N564"/>
  <c r="Q564" s="1"/>
  <c r="S563"/>
  <c r="O563"/>
  <c r="N563"/>
  <c r="Q563" s="1"/>
  <c r="Q562"/>
  <c r="O562"/>
  <c r="N562"/>
  <c r="O561"/>
  <c r="N561"/>
  <c r="Q561" s="1"/>
  <c r="R561" s="1"/>
  <c r="O560"/>
  <c r="N560"/>
  <c r="Q560" s="1"/>
  <c r="R560" s="1"/>
  <c r="O559"/>
  <c r="N559"/>
  <c r="Q559" s="1"/>
  <c r="O558"/>
  <c r="N558"/>
  <c r="Q558" s="1"/>
  <c r="R557"/>
  <c r="O557"/>
  <c r="N557"/>
  <c r="Q557" s="1"/>
  <c r="O556"/>
  <c r="N556"/>
  <c r="Q556" s="1"/>
  <c r="R556" s="1"/>
  <c r="O555"/>
  <c r="N555"/>
  <c r="S555" s="1"/>
  <c r="O554"/>
  <c r="N554"/>
  <c r="S554" s="1"/>
  <c r="O553"/>
  <c r="N553"/>
  <c r="Q553" s="1"/>
  <c r="R553" s="1"/>
  <c r="O552"/>
  <c r="N552"/>
  <c r="Q552" s="1"/>
  <c r="R552" s="1"/>
  <c r="O551"/>
  <c r="N551"/>
  <c r="Q551" s="1"/>
  <c r="R551" s="1"/>
  <c r="Q550"/>
  <c r="R550" s="1"/>
  <c r="O550"/>
  <c r="N550"/>
  <c r="S550" s="1"/>
  <c r="R549"/>
  <c r="O549"/>
  <c r="N549"/>
  <c r="Q549" s="1"/>
  <c r="O548"/>
  <c r="N548"/>
  <c r="Q548" s="1"/>
  <c r="R548" s="1"/>
  <c r="Q547"/>
  <c r="R547" s="1"/>
  <c r="O547"/>
  <c r="N547"/>
  <c r="S547" s="1"/>
  <c r="O546"/>
  <c r="N546"/>
  <c r="Q546" s="1"/>
  <c r="O545"/>
  <c r="N545"/>
  <c r="Q545" s="1"/>
  <c r="R545" s="1"/>
  <c r="O544"/>
  <c r="N544"/>
  <c r="S544" s="1"/>
  <c r="O543"/>
  <c r="N543"/>
  <c r="Q543" s="1"/>
  <c r="R543" s="1"/>
  <c r="O542"/>
  <c r="N542"/>
  <c r="Q542" s="1"/>
  <c r="R542" s="1"/>
  <c r="Q541"/>
  <c r="R541" s="1"/>
  <c r="O541"/>
  <c r="N541"/>
  <c r="R540"/>
  <c r="Q540"/>
  <c r="O540"/>
  <c r="N540"/>
  <c r="S540" s="1"/>
  <c r="S539"/>
  <c r="R539"/>
  <c r="O539"/>
  <c r="N539"/>
  <c r="S538"/>
  <c r="R538"/>
  <c r="O538"/>
  <c r="N538"/>
  <c r="Q538" s="1"/>
  <c r="S537"/>
  <c r="O537"/>
  <c r="N537"/>
  <c r="Q537" s="1"/>
  <c r="R537" s="1"/>
  <c r="O536"/>
  <c r="N536"/>
  <c r="Q536" s="1"/>
  <c r="S535"/>
  <c r="O535"/>
  <c r="N535"/>
  <c r="Q535" s="1"/>
  <c r="R535" s="1"/>
  <c r="O534"/>
  <c r="N534"/>
  <c r="Q534" s="1"/>
  <c r="O533"/>
  <c r="N533"/>
  <c r="Q533" s="1"/>
  <c r="R533" s="1"/>
  <c r="Q532"/>
  <c r="R532" s="1"/>
  <c r="O532"/>
  <c r="N532"/>
  <c r="Q531"/>
  <c r="R531" s="1"/>
  <c r="O531"/>
  <c r="N531"/>
  <c r="R530"/>
  <c r="O530"/>
  <c r="S530" s="1"/>
  <c r="N530"/>
  <c r="Q530" s="1"/>
  <c r="O529"/>
  <c r="N529"/>
  <c r="Q529" s="1"/>
  <c r="R529" s="1"/>
  <c r="O528"/>
  <c r="N528"/>
  <c r="Q528" s="1"/>
  <c r="R528" s="1"/>
  <c r="O527"/>
  <c r="N527"/>
  <c r="Q527" s="1"/>
  <c r="O526"/>
  <c r="N526"/>
  <c r="Q526" s="1"/>
  <c r="R526" s="1"/>
  <c r="O525"/>
  <c r="N525"/>
  <c r="S525" s="1"/>
  <c r="O524"/>
  <c r="S524" s="1"/>
  <c r="N524"/>
  <c r="Q523"/>
  <c r="R523" s="1"/>
  <c r="O523"/>
  <c r="N523"/>
  <c r="O522"/>
  <c r="N522"/>
  <c r="Q522" s="1"/>
  <c r="R522" s="1"/>
  <c r="O521"/>
  <c r="N521"/>
  <c r="Q521" s="1"/>
  <c r="O520"/>
  <c r="N520"/>
  <c r="Q520" s="1"/>
  <c r="R520" s="1"/>
  <c r="O519"/>
  <c r="N519"/>
  <c r="Q519" s="1"/>
  <c r="R519" s="1"/>
  <c r="Q518"/>
  <c r="R518" s="1"/>
  <c r="O518"/>
  <c r="N518"/>
  <c r="S518" s="1"/>
  <c r="S517"/>
  <c r="Q517"/>
  <c r="O517"/>
  <c r="N517"/>
  <c r="S516"/>
  <c r="Q516"/>
  <c r="O516"/>
  <c r="N516"/>
  <c r="S515"/>
  <c r="Q515"/>
  <c r="O515"/>
  <c r="N515"/>
  <c r="R514"/>
  <c r="O514"/>
  <c r="N514"/>
  <c r="Q514" s="1"/>
  <c r="O513"/>
  <c r="N513"/>
  <c r="Q513" s="1"/>
  <c r="R513" s="1"/>
  <c r="Q512"/>
  <c r="R512" s="1"/>
  <c r="O512"/>
  <c r="N512"/>
  <c r="S512" s="1"/>
  <c r="R511"/>
  <c r="Q511"/>
  <c r="O511"/>
  <c r="N511"/>
  <c r="S511" s="1"/>
  <c r="Q510"/>
  <c r="O510"/>
  <c r="N510"/>
  <c r="Q509"/>
  <c r="R509" s="1"/>
  <c r="O509"/>
  <c r="N509"/>
  <c r="R508"/>
  <c r="O508"/>
  <c r="S508" s="1"/>
  <c r="N508"/>
  <c r="Q508" s="1"/>
  <c r="O507"/>
  <c r="N507"/>
  <c r="Q507" s="1"/>
  <c r="R507" s="1"/>
  <c r="O506"/>
  <c r="N506"/>
  <c r="Q506" s="1"/>
  <c r="S505"/>
  <c r="O505"/>
  <c r="N505"/>
  <c r="Q505" s="1"/>
  <c r="O504"/>
  <c r="N504"/>
  <c r="Q504" s="1"/>
  <c r="O503"/>
  <c r="N503"/>
  <c r="Q503" s="1"/>
  <c r="R503" s="1"/>
  <c r="O502"/>
  <c r="N502"/>
  <c r="Q502" s="1"/>
  <c r="O501"/>
  <c r="N501"/>
  <c r="Q501" s="1"/>
  <c r="R501" s="1"/>
  <c r="Q500"/>
  <c r="R500" s="1"/>
  <c r="O500"/>
  <c r="N500"/>
  <c r="R499"/>
  <c r="Q499"/>
  <c r="O499"/>
  <c r="N499"/>
  <c r="S499" s="1"/>
  <c r="S498"/>
  <c r="Q498"/>
  <c r="O498"/>
  <c r="N498"/>
  <c r="S497"/>
  <c r="Q497"/>
  <c r="O497"/>
  <c r="N497"/>
  <c r="S496"/>
  <c r="Q496"/>
  <c r="O496"/>
  <c r="N496"/>
  <c r="S495"/>
  <c r="Q495"/>
  <c r="O495"/>
  <c r="N495"/>
  <c r="O494"/>
  <c r="N494"/>
  <c r="Q494" s="1"/>
  <c r="R494" s="1"/>
  <c r="O493"/>
  <c r="N493"/>
  <c r="Q493" s="1"/>
  <c r="S492"/>
  <c r="O492"/>
  <c r="N492"/>
  <c r="Q492" s="1"/>
  <c r="R492" s="1"/>
  <c r="O491"/>
  <c r="N491"/>
  <c r="Q491" s="1"/>
  <c r="R491" s="1"/>
  <c r="O490"/>
  <c r="N490"/>
  <c r="S490" s="1"/>
  <c r="O489"/>
  <c r="N489"/>
  <c r="O488"/>
  <c r="N488"/>
  <c r="B484"/>
  <c r="B482"/>
  <c r="S479"/>
  <c r="O478"/>
  <c r="N478"/>
  <c r="Q478" s="1"/>
  <c r="R478" s="1"/>
  <c r="O477"/>
  <c r="N477"/>
  <c r="O476"/>
  <c r="N476"/>
  <c r="Q476" s="1"/>
  <c r="R476" s="1"/>
  <c r="O475"/>
  <c r="N475"/>
  <c r="Q475" s="1"/>
  <c r="R475" s="1"/>
  <c r="O474"/>
  <c r="N474"/>
  <c r="O473"/>
  <c r="N473"/>
  <c r="Q473" s="1"/>
  <c r="R473" s="1"/>
  <c r="S472"/>
  <c r="O472"/>
  <c r="N472"/>
  <c r="Q472" s="1"/>
  <c r="R472" s="1"/>
  <c r="Q471"/>
  <c r="R471" s="1"/>
  <c r="O471"/>
  <c r="N471"/>
  <c r="O470"/>
  <c r="N470"/>
  <c r="Q470" s="1"/>
  <c r="O469"/>
  <c r="N469"/>
  <c r="Q469" s="1"/>
  <c r="O468"/>
  <c r="N468"/>
  <c r="Q468" s="1"/>
  <c r="R468" s="1"/>
  <c r="O467"/>
  <c r="N467"/>
  <c r="Q467" s="1"/>
  <c r="O466"/>
  <c r="N466"/>
  <c r="Q466" s="1"/>
  <c r="R466" s="1"/>
  <c r="O465"/>
  <c r="N465"/>
  <c r="Q465" s="1"/>
  <c r="R465" s="1"/>
  <c r="O464"/>
  <c r="N464"/>
  <c r="S464" s="1"/>
  <c r="O463"/>
  <c r="N463"/>
  <c r="Q463" s="1"/>
  <c r="R463" s="1"/>
  <c r="O462"/>
  <c r="N462"/>
  <c r="Q462" s="1"/>
  <c r="R462" s="1"/>
  <c r="Q461"/>
  <c r="R461" s="1"/>
  <c r="O461"/>
  <c r="N461"/>
  <c r="R460"/>
  <c r="Q460"/>
  <c r="O460"/>
  <c r="N460"/>
  <c r="S459"/>
  <c r="R459"/>
  <c r="O459"/>
  <c r="N459"/>
  <c r="Q459" s="1"/>
  <c r="S458"/>
  <c r="O458"/>
  <c r="N458"/>
  <c r="Q458" s="1"/>
  <c r="R458" s="1"/>
  <c r="O457"/>
  <c r="N457"/>
  <c r="Q457" s="1"/>
  <c r="R457" s="1"/>
  <c r="O456"/>
  <c r="N456"/>
  <c r="O455"/>
  <c r="N455"/>
  <c r="Q455" s="1"/>
  <c r="R455" s="1"/>
  <c r="O454"/>
  <c r="N454"/>
  <c r="Q454" s="1"/>
  <c r="R454" s="1"/>
  <c r="O453"/>
  <c r="N453"/>
  <c r="Q453" s="1"/>
  <c r="R453" s="1"/>
  <c r="O452"/>
  <c r="N452"/>
  <c r="S452" s="1"/>
  <c r="Q451"/>
  <c r="O451"/>
  <c r="N451"/>
  <c r="Q450"/>
  <c r="R450" s="1"/>
  <c r="O450"/>
  <c r="N450"/>
  <c r="O449"/>
  <c r="N449"/>
  <c r="Q449" s="1"/>
  <c r="O448"/>
  <c r="N448"/>
  <c r="O447"/>
  <c r="N447"/>
  <c r="Q447" s="1"/>
  <c r="O446"/>
  <c r="N446"/>
  <c r="Q446" s="1"/>
  <c r="O445"/>
  <c r="N445"/>
  <c r="Q445" s="1"/>
  <c r="S444"/>
  <c r="O444"/>
  <c r="N444"/>
  <c r="Q444" s="1"/>
  <c r="R444" s="1"/>
  <c r="Q443"/>
  <c r="R443" s="1"/>
  <c r="O443"/>
  <c r="N443"/>
  <c r="O442"/>
  <c r="N442"/>
  <c r="O441"/>
  <c r="N441"/>
  <c r="Q441" s="1"/>
  <c r="R441" s="1"/>
  <c r="O440"/>
  <c r="N440"/>
  <c r="Q440" s="1"/>
  <c r="R440" s="1"/>
  <c r="O439"/>
  <c r="N439"/>
  <c r="O438"/>
  <c r="N438"/>
  <c r="O437"/>
  <c r="N437"/>
  <c r="Q437" s="1"/>
  <c r="R437" s="1"/>
  <c r="S436"/>
  <c r="O436"/>
  <c r="N436"/>
  <c r="Q436" s="1"/>
  <c r="R436" s="1"/>
  <c r="O435"/>
  <c r="N435"/>
  <c r="Q435" s="1"/>
  <c r="R435" s="1"/>
  <c r="O434"/>
  <c r="N434"/>
  <c r="S434" s="1"/>
  <c r="R433"/>
  <c r="O433"/>
  <c r="N433"/>
  <c r="Q433" s="1"/>
  <c r="O432"/>
  <c r="N432"/>
  <c r="Q432" s="1"/>
  <c r="R432" s="1"/>
  <c r="O431"/>
  <c r="N431"/>
  <c r="S431" s="1"/>
  <c r="O430"/>
  <c r="N430"/>
  <c r="S430" s="1"/>
  <c r="O429"/>
  <c r="N429"/>
  <c r="Q429" s="1"/>
  <c r="R429" s="1"/>
  <c r="O428"/>
  <c r="N428"/>
  <c r="Q428" s="1"/>
  <c r="R428" s="1"/>
  <c r="O427"/>
  <c r="N427"/>
  <c r="Q427" s="1"/>
  <c r="R427" s="1"/>
  <c r="Q426"/>
  <c r="R426" s="1"/>
  <c r="O426"/>
  <c r="N426"/>
  <c r="S426" s="1"/>
  <c r="R425"/>
  <c r="O425"/>
  <c r="N425"/>
  <c r="Q425" s="1"/>
  <c r="O424"/>
  <c r="N424"/>
  <c r="Q424" s="1"/>
  <c r="R424" s="1"/>
  <c r="Q423"/>
  <c r="R423" s="1"/>
  <c r="O423"/>
  <c r="N423"/>
  <c r="S423" s="1"/>
  <c r="R422"/>
  <c r="Q422"/>
  <c r="O422"/>
  <c r="N422"/>
  <c r="S422" s="1"/>
  <c r="O421"/>
  <c r="N421"/>
  <c r="Q421" s="1"/>
  <c r="R421" s="1"/>
  <c r="O420"/>
  <c r="N420"/>
  <c r="Q420" s="1"/>
  <c r="R420" s="1"/>
  <c r="Q419"/>
  <c r="R419" s="1"/>
  <c r="O419"/>
  <c r="N419"/>
  <c r="Q418"/>
  <c r="R418" s="1"/>
  <c r="O418"/>
  <c r="N418"/>
  <c r="O417"/>
  <c r="N417"/>
  <c r="Q417" s="1"/>
  <c r="R417" s="1"/>
  <c r="O416"/>
  <c r="N416"/>
  <c r="Q416" s="1"/>
  <c r="R416" s="1"/>
  <c r="O415"/>
  <c r="N415"/>
  <c r="Q415" s="1"/>
  <c r="O414"/>
  <c r="N414"/>
  <c r="Q414" s="1"/>
  <c r="R414" s="1"/>
  <c r="Q413"/>
  <c r="R413" s="1"/>
  <c r="O413"/>
  <c r="N413"/>
  <c r="R412"/>
  <c r="Q412"/>
  <c r="O412"/>
  <c r="N412"/>
  <c r="S412" s="1"/>
  <c r="S411"/>
  <c r="O411"/>
  <c r="N411"/>
  <c r="O410"/>
  <c r="N410"/>
  <c r="O409"/>
  <c r="N409"/>
  <c r="O408"/>
  <c r="N408"/>
  <c r="S408" s="1"/>
  <c r="O407"/>
  <c r="N407"/>
  <c r="S407" s="1"/>
  <c r="O406"/>
  <c r="N406"/>
  <c r="O405"/>
  <c r="N405"/>
  <c r="S405" s="1"/>
  <c r="Q404"/>
  <c r="O404"/>
  <c r="N404"/>
  <c r="S404" s="1"/>
  <c r="B400"/>
  <c r="B398"/>
  <c r="R396"/>
  <c r="M395"/>
  <c r="L395"/>
  <c r="N395" s="1"/>
  <c r="O395" s="1"/>
  <c r="M394"/>
  <c r="L394"/>
  <c r="N394" s="1"/>
  <c r="M393"/>
  <c r="L393"/>
  <c r="N393" s="1"/>
  <c r="M392"/>
  <c r="L392"/>
  <c r="N392" s="1"/>
  <c r="O391"/>
  <c r="M391"/>
  <c r="L391"/>
  <c r="N391" s="1"/>
  <c r="M390"/>
  <c r="L390"/>
  <c r="N390" s="1"/>
  <c r="O390" s="1"/>
  <c r="M389"/>
  <c r="L389"/>
  <c r="Q389" s="1"/>
  <c r="M388"/>
  <c r="L388"/>
  <c r="Q388" s="1"/>
  <c r="M387"/>
  <c r="L387"/>
  <c r="N387" s="1"/>
  <c r="O387" s="1"/>
  <c r="M386"/>
  <c r="L386"/>
  <c r="N386" s="1"/>
  <c r="O386" s="1"/>
  <c r="M385"/>
  <c r="L385"/>
  <c r="N385" s="1"/>
  <c r="O385" s="1"/>
  <c r="N384"/>
  <c r="O384" s="1"/>
  <c r="M384"/>
  <c r="L384"/>
  <c r="Q384" s="1"/>
  <c r="M383"/>
  <c r="Q383" s="1"/>
  <c r="L383"/>
  <c r="R379"/>
  <c r="M378"/>
  <c r="L378"/>
  <c r="N378" s="1"/>
  <c r="O378" s="1"/>
  <c r="M377"/>
  <c r="L377"/>
  <c r="N377" s="1"/>
  <c r="O377" s="1"/>
  <c r="M376"/>
  <c r="L376"/>
  <c r="N376" s="1"/>
  <c r="O376" s="1"/>
  <c r="M375"/>
  <c r="L375"/>
  <c r="M374"/>
  <c r="L374"/>
  <c r="M373"/>
  <c r="L373"/>
  <c r="N373" s="1"/>
  <c r="O373" s="1"/>
  <c r="Q372"/>
  <c r="M372"/>
  <c r="L372"/>
  <c r="N372" s="1"/>
  <c r="O372" s="1"/>
  <c r="M371"/>
  <c r="L371"/>
  <c r="N371" s="1"/>
  <c r="O371" s="1"/>
  <c r="M370"/>
  <c r="L370"/>
  <c r="Q370" s="1"/>
  <c r="M369"/>
  <c r="L369"/>
  <c r="N369" s="1"/>
  <c r="O368"/>
  <c r="M368"/>
  <c r="L368"/>
  <c r="N368" s="1"/>
  <c r="M367"/>
  <c r="L367"/>
  <c r="N367" s="1"/>
  <c r="O367" s="1"/>
  <c r="M366"/>
  <c r="L366"/>
  <c r="Q366" s="1"/>
  <c r="M365"/>
  <c r="L365"/>
  <c r="Q365" s="1"/>
  <c r="M364"/>
  <c r="L364"/>
  <c r="N364" s="1"/>
  <c r="O364" s="1"/>
  <c r="M363"/>
  <c r="L363"/>
  <c r="N363" s="1"/>
  <c r="O363" s="1"/>
  <c r="M362"/>
  <c r="L362"/>
  <c r="N362" s="1"/>
  <c r="O362" s="1"/>
  <c r="N361"/>
  <c r="O361" s="1"/>
  <c r="M361"/>
  <c r="L361"/>
  <c r="Q361" s="1"/>
  <c r="O360"/>
  <c r="M360"/>
  <c r="L360"/>
  <c r="N360" s="1"/>
  <c r="M359"/>
  <c r="L359"/>
  <c r="N359" s="1"/>
  <c r="O359" s="1"/>
  <c r="M358"/>
  <c r="L358"/>
  <c r="N358" s="1"/>
  <c r="M357"/>
  <c r="L357"/>
  <c r="N357" s="1"/>
  <c r="M356"/>
  <c r="L356"/>
  <c r="N356" s="1"/>
  <c r="O356" s="1"/>
  <c r="M355"/>
  <c r="L355"/>
  <c r="N355" s="1"/>
  <c r="O355" s="1"/>
  <c r="M354"/>
  <c r="L354"/>
  <c r="M353"/>
  <c r="L353"/>
  <c r="M352"/>
  <c r="L352"/>
  <c r="N352" s="1"/>
  <c r="O352" s="1"/>
  <c r="Q351"/>
  <c r="M351"/>
  <c r="L351"/>
  <c r="N351" s="1"/>
  <c r="O351" s="1"/>
  <c r="M350"/>
  <c r="L350"/>
  <c r="N350" s="1"/>
  <c r="O350" s="1"/>
  <c r="M349"/>
  <c r="L349"/>
  <c r="Q349" s="1"/>
  <c r="O348"/>
  <c r="M348"/>
  <c r="L348"/>
  <c r="N348" s="1"/>
  <c r="M347"/>
  <c r="L347"/>
  <c r="N347" s="1"/>
  <c r="O347" s="1"/>
  <c r="M346"/>
  <c r="L346"/>
  <c r="N346" s="1"/>
  <c r="O346" s="1"/>
  <c r="N345"/>
  <c r="O345" s="1"/>
  <c r="M345"/>
  <c r="L345"/>
  <c r="M344"/>
  <c r="L344"/>
  <c r="N344" s="1"/>
  <c r="M343"/>
  <c r="L343"/>
  <c r="M342"/>
  <c r="L342"/>
  <c r="N342" s="1"/>
  <c r="O342" s="1"/>
  <c r="M341"/>
  <c r="L341"/>
  <c r="N341" s="1"/>
  <c r="O341" s="1"/>
  <c r="M340"/>
  <c r="L340"/>
  <c r="N340" s="1"/>
  <c r="O340" s="1"/>
  <c r="M339"/>
  <c r="L339"/>
  <c r="Q339" s="1"/>
  <c r="M338"/>
  <c r="L338"/>
  <c r="N338" s="1"/>
  <c r="O338" s="1"/>
  <c r="Q337"/>
  <c r="M337"/>
  <c r="L337"/>
  <c r="N337" s="1"/>
  <c r="O337" s="1"/>
  <c r="N336"/>
  <c r="O336" s="1"/>
  <c r="M336"/>
  <c r="L336"/>
  <c r="N335"/>
  <c r="O335" s="1"/>
  <c r="M335"/>
  <c r="L335"/>
  <c r="M334"/>
  <c r="L334"/>
  <c r="N334" s="1"/>
  <c r="M333"/>
  <c r="L333"/>
  <c r="M332"/>
  <c r="L332"/>
  <c r="N332" s="1"/>
  <c r="O332" s="1"/>
  <c r="Q331"/>
  <c r="M331"/>
  <c r="L331"/>
  <c r="N331" s="1"/>
  <c r="O331" s="1"/>
  <c r="M330"/>
  <c r="L330"/>
  <c r="N330" s="1"/>
  <c r="M329"/>
  <c r="L329"/>
  <c r="N329" s="1"/>
  <c r="O329" s="1"/>
  <c r="M328"/>
  <c r="L328"/>
  <c r="N328" s="1"/>
  <c r="O328" s="1"/>
  <c r="M327"/>
  <c r="L327"/>
  <c r="M326"/>
  <c r="L326"/>
  <c r="N326" s="1"/>
  <c r="O326" s="1"/>
  <c r="M325"/>
  <c r="L325"/>
  <c r="N325" s="1"/>
  <c r="O325" s="1"/>
  <c r="M324"/>
  <c r="L324"/>
  <c r="N324" s="1"/>
  <c r="M323"/>
  <c r="L323"/>
  <c r="N323" s="1"/>
  <c r="O323" s="1"/>
  <c r="M322"/>
  <c r="L322"/>
  <c r="N322" s="1"/>
  <c r="O322" s="1"/>
  <c r="N321"/>
  <c r="M321"/>
  <c r="L321"/>
  <c r="O320"/>
  <c r="N320"/>
  <c r="M320"/>
  <c r="L320"/>
  <c r="Q320" s="1"/>
  <c r="M319"/>
  <c r="L319"/>
  <c r="N319" s="1"/>
  <c r="O319" s="1"/>
  <c r="M318"/>
  <c r="L318"/>
  <c r="N318" s="1"/>
  <c r="O318" s="1"/>
  <c r="N317"/>
  <c r="O317" s="1"/>
  <c r="M317"/>
  <c r="L317"/>
  <c r="N316"/>
  <c r="O316" s="1"/>
  <c r="M316"/>
  <c r="L316"/>
  <c r="O315"/>
  <c r="M315"/>
  <c r="Q315" s="1"/>
  <c r="L315"/>
  <c r="N315" s="1"/>
  <c r="M314"/>
  <c r="L314"/>
  <c r="N314" s="1"/>
  <c r="O314" s="1"/>
  <c r="M313"/>
  <c r="L313"/>
  <c r="N313" s="1"/>
  <c r="O313" s="1"/>
  <c r="M312"/>
  <c r="L312"/>
  <c r="Q312" s="1"/>
  <c r="M311"/>
  <c r="L311"/>
  <c r="N311" s="1"/>
  <c r="O311" s="1"/>
  <c r="M310"/>
  <c r="L310"/>
  <c r="N310" s="1"/>
  <c r="O310" s="1"/>
  <c r="N309"/>
  <c r="O309" s="1"/>
  <c r="M309"/>
  <c r="L309"/>
  <c r="O308"/>
  <c r="N308"/>
  <c r="M308"/>
  <c r="L308"/>
  <c r="Q308" s="1"/>
  <c r="Q307"/>
  <c r="O307"/>
  <c r="M307"/>
  <c r="L307"/>
  <c r="N307" s="1"/>
  <c r="R303"/>
  <c r="M302"/>
  <c r="L302"/>
  <c r="N302" s="1"/>
  <c r="O302" s="1"/>
  <c r="M301"/>
  <c r="L301"/>
  <c r="N301" s="1"/>
  <c r="O301" s="1"/>
  <c r="M300"/>
  <c r="L300"/>
  <c r="M299"/>
  <c r="L299"/>
  <c r="N299" s="1"/>
  <c r="O299" s="1"/>
  <c r="M298"/>
  <c r="L298"/>
  <c r="N298" s="1"/>
  <c r="O298" s="1"/>
  <c r="M297"/>
  <c r="L297"/>
  <c r="N297" s="1"/>
  <c r="O297" s="1"/>
  <c r="M296"/>
  <c r="L296"/>
  <c r="Q296" s="1"/>
  <c r="M295"/>
  <c r="L295"/>
  <c r="N295" s="1"/>
  <c r="O295" s="1"/>
  <c r="Q294"/>
  <c r="M294"/>
  <c r="L294"/>
  <c r="N294" s="1"/>
  <c r="O294" s="1"/>
  <c r="N293"/>
  <c r="O293" s="1"/>
  <c r="M293"/>
  <c r="L293"/>
  <c r="N292"/>
  <c r="O292" s="1"/>
  <c r="M292"/>
  <c r="L292"/>
  <c r="M291"/>
  <c r="L291"/>
  <c r="N291" s="1"/>
  <c r="M290"/>
  <c r="L290"/>
  <c r="M289"/>
  <c r="L289"/>
  <c r="N289" s="1"/>
  <c r="M288"/>
  <c r="L288"/>
  <c r="Q288" s="1"/>
  <c r="M287"/>
  <c r="L287"/>
  <c r="N287" s="1"/>
  <c r="O287" s="1"/>
  <c r="Q286"/>
  <c r="M286"/>
  <c r="L286"/>
  <c r="N286" s="1"/>
  <c r="O286" s="1"/>
  <c r="N285"/>
  <c r="O285" s="1"/>
  <c r="M285"/>
  <c r="L285"/>
  <c r="M284"/>
  <c r="L284"/>
  <c r="N284" s="1"/>
  <c r="N283"/>
  <c r="O283" s="1"/>
  <c r="M283"/>
  <c r="L283"/>
  <c r="N282"/>
  <c r="O282" s="1"/>
  <c r="M282"/>
  <c r="L282"/>
  <c r="M281"/>
  <c r="L281"/>
  <c r="N281" s="1"/>
  <c r="O281" s="1"/>
  <c r="M280"/>
  <c r="L280"/>
  <c r="N280" s="1"/>
  <c r="O280" s="1"/>
  <c r="N279"/>
  <c r="O279" s="1"/>
  <c r="M279"/>
  <c r="L279"/>
  <c r="N278"/>
  <c r="O278" s="1"/>
  <c r="M278"/>
  <c r="L278"/>
  <c r="M277"/>
  <c r="L277"/>
  <c r="N277" s="1"/>
  <c r="O277" s="1"/>
  <c r="N276"/>
  <c r="M276"/>
  <c r="L276"/>
  <c r="Q275"/>
  <c r="O275"/>
  <c r="M275"/>
  <c r="L275"/>
  <c r="N275" s="1"/>
  <c r="Q274"/>
  <c r="M274"/>
  <c r="L274"/>
  <c r="N274" s="1"/>
  <c r="O274" s="1"/>
  <c r="M273"/>
  <c r="L273"/>
  <c r="N273" s="1"/>
  <c r="O273" s="1"/>
  <c r="M272"/>
  <c r="L272"/>
  <c r="N272" s="1"/>
  <c r="N271"/>
  <c r="O271" s="1"/>
  <c r="M271"/>
  <c r="L271"/>
  <c r="M270"/>
  <c r="L270"/>
  <c r="M269"/>
  <c r="L269"/>
  <c r="N269" s="1"/>
  <c r="O269" s="1"/>
  <c r="N268"/>
  <c r="M268"/>
  <c r="L268"/>
  <c r="N267"/>
  <c r="M267"/>
  <c r="L267"/>
  <c r="N266"/>
  <c r="O266" s="1"/>
  <c r="M266"/>
  <c r="L266"/>
  <c r="M265"/>
  <c r="L265"/>
  <c r="N265" s="1"/>
  <c r="O265" s="1"/>
  <c r="Q264"/>
  <c r="M264"/>
  <c r="L264"/>
  <c r="N264" s="1"/>
  <c r="O264" s="1"/>
  <c r="N263"/>
  <c r="O263" s="1"/>
  <c r="M263"/>
  <c r="L263"/>
  <c r="M262"/>
  <c r="L262"/>
  <c r="M261"/>
  <c r="L261"/>
  <c r="N261" s="1"/>
  <c r="O261" s="1"/>
  <c r="M260"/>
  <c r="L260"/>
  <c r="N260" s="1"/>
  <c r="O260" s="1"/>
  <c r="M259"/>
  <c r="L259"/>
  <c r="M258"/>
  <c r="L258"/>
  <c r="M257"/>
  <c r="L257"/>
  <c r="N257" s="1"/>
  <c r="O257" s="1"/>
  <c r="Q256"/>
  <c r="M256"/>
  <c r="L256"/>
  <c r="N256" s="1"/>
  <c r="O256" s="1"/>
  <c r="M255"/>
  <c r="L255"/>
  <c r="N255" s="1"/>
  <c r="O255" s="1"/>
  <c r="M254"/>
  <c r="L254"/>
  <c r="Q254" s="1"/>
  <c r="O253"/>
  <c r="M253"/>
  <c r="L253"/>
  <c r="N253" s="1"/>
  <c r="M252"/>
  <c r="L252"/>
  <c r="N252" s="1"/>
  <c r="O252" s="1"/>
  <c r="M251"/>
  <c r="L251"/>
  <c r="Q251" s="1"/>
  <c r="M250"/>
  <c r="L250"/>
  <c r="Q250" s="1"/>
  <c r="M249"/>
  <c r="L249"/>
  <c r="N249" s="1"/>
  <c r="M248"/>
  <c r="L248"/>
  <c r="N248" s="1"/>
  <c r="O248" s="1"/>
  <c r="M247"/>
  <c r="L247"/>
  <c r="N247" s="1"/>
  <c r="O247" s="1"/>
  <c r="M246"/>
  <c r="L246"/>
  <c r="N246" s="1"/>
  <c r="O246" s="1"/>
  <c r="N245"/>
  <c r="O245" s="1"/>
  <c r="M245"/>
  <c r="L245"/>
  <c r="Q245" s="1"/>
  <c r="O244"/>
  <c r="M244"/>
  <c r="L244"/>
  <c r="N244" s="1"/>
  <c r="M243"/>
  <c r="L243"/>
  <c r="N243" s="1"/>
  <c r="O243" s="1"/>
  <c r="N242"/>
  <c r="O242" s="1"/>
  <c r="M242"/>
  <c r="L242"/>
  <c r="Q242" s="1"/>
  <c r="M241"/>
  <c r="L241"/>
  <c r="N241" s="1"/>
  <c r="M240"/>
  <c r="L240"/>
  <c r="N240" s="1"/>
  <c r="O240" s="1"/>
  <c r="M239"/>
  <c r="L239"/>
  <c r="N239" s="1"/>
  <c r="M238"/>
  <c r="L238"/>
  <c r="N238" s="1"/>
  <c r="O238" s="1"/>
  <c r="M237"/>
  <c r="L237"/>
  <c r="Q237" s="1"/>
  <c r="O236"/>
  <c r="M236"/>
  <c r="L236"/>
  <c r="N236" s="1"/>
  <c r="M235"/>
  <c r="L235"/>
  <c r="N235" s="1"/>
  <c r="O235" s="1"/>
  <c r="M234"/>
  <c r="L234"/>
  <c r="Q234" s="1"/>
  <c r="M233"/>
  <c r="L233"/>
  <c r="Q233" s="1"/>
  <c r="M232"/>
  <c r="L232"/>
  <c r="N232" s="1"/>
  <c r="O232" s="1"/>
  <c r="M231"/>
  <c r="L231"/>
  <c r="N231" s="1"/>
  <c r="O231" s="1"/>
  <c r="M230"/>
  <c r="L230"/>
  <c r="N230" s="1"/>
  <c r="O230" s="1"/>
  <c r="N229"/>
  <c r="O229" s="1"/>
  <c r="M229"/>
  <c r="L229"/>
  <c r="Q229" s="1"/>
  <c r="O228"/>
  <c r="M228"/>
  <c r="L228"/>
  <c r="N228" s="1"/>
  <c r="M227"/>
  <c r="L227"/>
  <c r="N227" s="1"/>
  <c r="M226"/>
  <c r="L226"/>
  <c r="N226" s="1"/>
  <c r="O226" s="1"/>
  <c r="M225"/>
  <c r="L225"/>
  <c r="N225" s="1"/>
  <c r="O225" s="1"/>
  <c r="M224"/>
  <c r="L224"/>
  <c r="N224" s="1"/>
  <c r="N223"/>
  <c r="O223" s="1"/>
  <c r="M223"/>
  <c r="L223"/>
  <c r="Q223" s="1"/>
  <c r="O222"/>
  <c r="M222"/>
  <c r="L222"/>
  <c r="N222" s="1"/>
  <c r="M221"/>
  <c r="L221"/>
  <c r="N221" s="1"/>
  <c r="M220"/>
  <c r="L220"/>
  <c r="N220" s="1"/>
  <c r="M219"/>
  <c r="L219"/>
  <c r="N219" s="1"/>
  <c r="M218"/>
  <c r="L218"/>
  <c r="N218" s="1"/>
  <c r="M217"/>
  <c r="L217"/>
  <c r="N217" s="1"/>
  <c r="O217" s="1"/>
  <c r="M216"/>
  <c r="L216"/>
  <c r="N215"/>
  <c r="O215" s="1"/>
  <c r="M215"/>
  <c r="L215"/>
  <c r="N214"/>
  <c r="O214" s="1"/>
  <c r="M214"/>
  <c r="L214"/>
  <c r="B210"/>
  <c r="B208"/>
  <c r="S205"/>
  <c r="O204"/>
  <c r="N204"/>
  <c r="O203"/>
  <c r="N203"/>
  <c r="Q203" s="1"/>
  <c r="R203" s="1"/>
  <c r="O202"/>
  <c r="N202"/>
  <c r="O201"/>
  <c r="N201"/>
  <c r="O200"/>
  <c r="N200"/>
  <c r="Q200" s="1"/>
  <c r="R200" s="1"/>
  <c r="O199"/>
  <c r="N199"/>
  <c r="S199" s="1"/>
  <c r="R198"/>
  <c r="O198"/>
  <c r="N198"/>
  <c r="Q198" s="1"/>
  <c r="O197"/>
  <c r="N197"/>
  <c r="O196"/>
  <c r="N196"/>
  <c r="S196" s="1"/>
  <c r="O195"/>
  <c r="N195"/>
  <c r="O194"/>
  <c r="N194"/>
  <c r="R193"/>
  <c r="O193"/>
  <c r="N193"/>
  <c r="O192"/>
  <c r="N192"/>
  <c r="S187"/>
  <c r="O186"/>
  <c r="N186"/>
  <c r="Q186" s="1"/>
  <c r="R186" s="1"/>
  <c r="O185"/>
  <c r="N185"/>
  <c r="O184"/>
  <c r="N184"/>
  <c r="Q184" s="1"/>
  <c r="R184" s="1"/>
  <c r="Q183"/>
  <c r="R183" s="1"/>
  <c r="O183"/>
  <c r="N183"/>
  <c r="Q182"/>
  <c r="R182" s="1"/>
  <c r="O182"/>
  <c r="N182"/>
  <c r="O181"/>
  <c r="N181"/>
  <c r="Q181" s="1"/>
  <c r="R181" s="1"/>
  <c r="O180"/>
  <c r="N180"/>
  <c r="Q180" s="1"/>
  <c r="R180" s="1"/>
  <c r="Q179"/>
  <c r="R179" s="1"/>
  <c r="O179"/>
  <c r="N179"/>
  <c r="Q178"/>
  <c r="R178" s="1"/>
  <c r="O178"/>
  <c r="N178"/>
  <c r="O177"/>
  <c r="N177"/>
  <c r="Q177" s="1"/>
  <c r="R177" s="1"/>
  <c r="Q176"/>
  <c r="O176"/>
  <c r="N176"/>
  <c r="Q175"/>
  <c r="O175"/>
  <c r="N175"/>
  <c r="O174"/>
  <c r="N174"/>
  <c r="Q174" s="1"/>
  <c r="O173"/>
  <c r="N173"/>
  <c r="Q173" s="1"/>
  <c r="O172"/>
  <c r="N172"/>
  <c r="Q172" s="1"/>
  <c r="R172" s="1"/>
  <c r="Q171"/>
  <c r="R171" s="1"/>
  <c r="O171"/>
  <c r="N171"/>
  <c r="S171" s="1"/>
  <c r="O170"/>
  <c r="N170"/>
  <c r="Q170" s="1"/>
  <c r="O169"/>
  <c r="N169"/>
  <c r="Q169" s="1"/>
  <c r="Q168"/>
  <c r="O168"/>
  <c r="N168"/>
  <c r="O167"/>
  <c r="N167"/>
  <c r="Q167" s="1"/>
  <c r="O166"/>
  <c r="N166"/>
  <c r="Q166" s="1"/>
  <c r="Q165"/>
  <c r="R165" s="1"/>
  <c r="O165"/>
  <c r="N165"/>
  <c r="Q164"/>
  <c r="R164" s="1"/>
  <c r="O164"/>
  <c r="N164"/>
  <c r="R163"/>
  <c r="O163"/>
  <c r="S163" s="1"/>
  <c r="N163"/>
  <c r="Q163" s="1"/>
  <c r="O162"/>
  <c r="N162"/>
  <c r="Q162" s="1"/>
  <c r="R162" s="1"/>
  <c r="O161"/>
  <c r="N161"/>
  <c r="Q161" s="1"/>
  <c r="R161" s="1"/>
  <c r="O160"/>
  <c r="N160"/>
  <c r="S160" s="1"/>
  <c r="O159"/>
  <c r="N159"/>
  <c r="Q159" s="1"/>
  <c r="R159" s="1"/>
  <c r="O158"/>
  <c r="N158"/>
  <c r="Q158" s="1"/>
  <c r="R158" s="1"/>
  <c r="Q157"/>
  <c r="R157" s="1"/>
  <c r="O157"/>
  <c r="N157"/>
  <c r="Q156"/>
  <c r="O156"/>
  <c r="N156"/>
  <c r="Q155"/>
  <c r="R155" s="1"/>
  <c r="O155"/>
  <c r="N155"/>
  <c r="O154"/>
  <c r="N154"/>
  <c r="S154" s="1"/>
  <c r="Q153"/>
  <c r="O153"/>
  <c r="N153"/>
  <c r="Q152"/>
  <c r="O152"/>
  <c r="N152"/>
  <c r="Q151"/>
  <c r="R151" s="1"/>
  <c r="O151"/>
  <c r="N151"/>
  <c r="O150"/>
  <c r="N150"/>
  <c r="Q150" s="1"/>
  <c r="R150" s="1"/>
  <c r="O149"/>
  <c r="N149"/>
  <c r="Q149" s="1"/>
  <c r="R149" s="1"/>
  <c r="O148"/>
  <c r="N148"/>
  <c r="O147"/>
  <c r="N147"/>
  <c r="O146"/>
  <c r="N146"/>
  <c r="Q146" s="1"/>
  <c r="R146" s="1"/>
  <c r="O145"/>
  <c r="N145"/>
  <c r="Q145" s="1"/>
  <c r="R145" s="1"/>
  <c r="O144"/>
  <c r="N144"/>
  <c r="S144" s="1"/>
  <c r="Q143"/>
  <c r="R143" s="1"/>
  <c r="O143"/>
  <c r="N143"/>
  <c r="Q142"/>
  <c r="R142" s="1"/>
  <c r="O142"/>
  <c r="N142"/>
  <c r="Q141"/>
  <c r="R141" s="1"/>
  <c r="O141"/>
  <c r="N141"/>
  <c r="O140"/>
  <c r="N140"/>
  <c r="S140" s="1"/>
  <c r="O139"/>
  <c r="N139"/>
  <c r="Q139" s="1"/>
  <c r="R139" s="1"/>
  <c r="O138"/>
  <c r="N138"/>
  <c r="O137"/>
  <c r="N137"/>
  <c r="O136"/>
  <c r="N136"/>
  <c r="Q136" s="1"/>
  <c r="O135"/>
  <c r="N135"/>
  <c r="Q135" s="1"/>
  <c r="O134"/>
  <c r="N134"/>
  <c r="O133"/>
  <c r="N133"/>
  <c r="O132"/>
  <c r="N132"/>
  <c r="Q132" s="1"/>
  <c r="R132" s="1"/>
  <c r="O131"/>
  <c r="N131"/>
  <c r="Q131" s="1"/>
  <c r="R131" s="1"/>
  <c r="O130"/>
  <c r="N130"/>
  <c r="S130" s="1"/>
  <c r="Q129"/>
  <c r="R129" s="1"/>
  <c r="O129"/>
  <c r="N129"/>
  <c r="S129" s="1"/>
  <c r="R128"/>
  <c r="Q128"/>
  <c r="O128"/>
  <c r="N128"/>
  <c r="S128" s="1"/>
  <c r="O127"/>
  <c r="N127"/>
  <c r="O126"/>
  <c r="N126"/>
  <c r="Q126" s="1"/>
  <c r="O125"/>
  <c r="N125"/>
  <c r="Q125" s="1"/>
  <c r="O124"/>
  <c r="N124"/>
  <c r="Q196" s="1"/>
  <c r="R196" s="1"/>
  <c r="O123"/>
  <c r="N123"/>
  <c r="Q197" s="1"/>
  <c r="R197" s="1"/>
  <c r="Q122"/>
  <c r="R122" s="1"/>
  <c r="O122"/>
  <c r="N122"/>
  <c r="Q195" s="1"/>
  <c r="R195" s="1"/>
  <c r="R121"/>
  <c r="Q121"/>
  <c r="O121"/>
  <c r="N121"/>
  <c r="S121" s="1"/>
  <c r="O120"/>
  <c r="N120"/>
  <c r="Q120" s="1"/>
  <c r="R120" s="1"/>
  <c r="O119"/>
  <c r="N119"/>
  <c r="Q119" s="1"/>
  <c r="R119" s="1"/>
  <c r="O118"/>
  <c r="N118"/>
  <c r="Q118" s="1"/>
  <c r="O117"/>
  <c r="N117"/>
  <c r="Q117" s="1"/>
  <c r="R117" s="1"/>
  <c r="Q116"/>
  <c r="R116" s="1"/>
  <c r="O116"/>
  <c r="N116"/>
  <c r="O115"/>
  <c r="N115"/>
  <c r="S115" s="1"/>
  <c r="O114"/>
  <c r="N114"/>
  <c r="O113"/>
  <c r="N113"/>
  <c r="S113" s="1"/>
  <c r="O112"/>
  <c r="N112"/>
  <c r="S112" s="1"/>
  <c r="O111"/>
  <c r="N111"/>
  <c r="B107"/>
  <c r="B105"/>
  <c r="S103"/>
  <c r="O102"/>
  <c r="N102"/>
  <c r="Q102" s="1"/>
  <c r="Q101"/>
  <c r="O101"/>
  <c r="N101"/>
  <c r="O100"/>
  <c r="N100"/>
  <c r="Q100" s="1"/>
  <c r="O99"/>
  <c r="N99"/>
  <c r="Q99" s="1"/>
  <c r="Q98"/>
  <c r="O98"/>
  <c r="N98"/>
  <c r="O97"/>
  <c r="N97"/>
  <c r="Q97" s="1"/>
  <c r="O96"/>
  <c r="N96"/>
  <c r="O95"/>
  <c r="N95"/>
  <c r="S95" s="1"/>
  <c r="O94"/>
  <c r="N94"/>
  <c r="Q94" s="1"/>
  <c r="R94" s="1"/>
  <c r="O93"/>
  <c r="N93"/>
  <c r="Q93" s="1"/>
  <c r="O92"/>
  <c r="N92"/>
  <c r="Q92" s="1"/>
  <c r="R92" s="1"/>
  <c r="O91"/>
  <c r="N91"/>
  <c r="S91" s="1"/>
  <c r="O90"/>
  <c r="N90"/>
  <c r="S90" s="1"/>
  <c r="O89"/>
  <c r="N89"/>
  <c r="Q89" s="1"/>
  <c r="R89" s="1"/>
  <c r="O88"/>
  <c r="N88"/>
  <c r="Q88" s="1"/>
  <c r="O87"/>
  <c r="N87"/>
  <c r="S87" s="1"/>
  <c r="Q86"/>
  <c r="O86"/>
  <c r="N86"/>
  <c r="O85"/>
  <c r="N85"/>
  <c r="Q85" s="1"/>
  <c r="O84"/>
  <c r="N84"/>
  <c r="O83"/>
  <c r="N83"/>
  <c r="Q83" s="1"/>
  <c r="R83" s="1"/>
  <c r="O82"/>
  <c r="N82"/>
  <c r="Q82" s="1"/>
  <c r="R82" s="1"/>
  <c r="O81"/>
  <c r="N81"/>
  <c r="S81" s="1"/>
  <c r="O80"/>
  <c r="N80"/>
  <c r="S80" s="1"/>
  <c r="O79"/>
  <c r="N79"/>
  <c r="O78"/>
  <c r="N78"/>
  <c r="Q78" s="1"/>
  <c r="R78" s="1"/>
  <c r="Q77"/>
  <c r="R77" s="1"/>
  <c r="O77"/>
  <c r="N77"/>
  <c r="S77" s="1"/>
  <c r="R76"/>
  <c r="Q76"/>
  <c r="O76"/>
  <c r="N76"/>
  <c r="S76" s="1"/>
  <c r="O75"/>
  <c r="N75"/>
  <c r="O74"/>
  <c r="N74"/>
  <c r="Q74" s="1"/>
  <c r="R74" s="1"/>
  <c r="Q73"/>
  <c r="R73" s="1"/>
  <c r="O73"/>
  <c r="N73"/>
  <c r="Q72"/>
  <c r="R72" s="1"/>
  <c r="O72"/>
  <c r="N72"/>
  <c r="O71"/>
  <c r="N71"/>
  <c r="Q71" s="1"/>
  <c r="R71" s="1"/>
  <c r="O70"/>
  <c r="N70"/>
  <c r="Q70" s="1"/>
  <c r="R70" s="1"/>
  <c r="O69"/>
  <c r="N69"/>
  <c r="O68"/>
  <c r="N68"/>
  <c r="Q68" s="1"/>
  <c r="R66" s="1"/>
  <c r="O67"/>
  <c r="N67"/>
  <c r="Q67" s="1"/>
  <c r="O66"/>
  <c r="N66"/>
  <c r="Q66" s="1"/>
  <c r="Q65"/>
  <c r="R65" s="1"/>
  <c r="O65"/>
  <c r="N65"/>
  <c r="Q64"/>
  <c r="R64" s="1"/>
  <c r="O64"/>
  <c r="N64"/>
  <c r="Q63"/>
  <c r="R63" s="1"/>
  <c r="O63"/>
  <c r="N63"/>
  <c r="O62"/>
  <c r="N62"/>
  <c r="S62" s="1"/>
  <c r="O61"/>
  <c r="N61"/>
  <c r="Q61" s="1"/>
  <c r="R61" s="1"/>
  <c r="O60"/>
  <c r="N60"/>
  <c r="O59"/>
  <c r="N59"/>
  <c r="O58"/>
  <c r="N58"/>
  <c r="Q58" s="1"/>
  <c r="R58" s="1"/>
  <c r="O57"/>
  <c r="N57"/>
  <c r="Q57" s="1"/>
  <c r="R57" s="1"/>
  <c r="O56"/>
  <c r="N56"/>
  <c r="S56" s="1"/>
  <c r="O55"/>
  <c r="N55"/>
  <c r="S55" s="1"/>
  <c r="O54"/>
  <c r="N54"/>
  <c r="O53"/>
  <c r="N53"/>
  <c r="Q53" s="1"/>
  <c r="R53" s="1"/>
  <c r="Q52"/>
  <c r="R52" s="1"/>
  <c r="O52"/>
  <c r="N52"/>
  <c r="S52" s="1"/>
  <c r="R51"/>
  <c r="Q51"/>
  <c r="O51"/>
  <c r="N51"/>
  <c r="S51" s="1"/>
  <c r="O50"/>
  <c r="N50"/>
  <c r="O49"/>
  <c r="N49"/>
  <c r="Q49" s="1"/>
  <c r="R49" s="1"/>
  <c r="Q48"/>
  <c r="R48" s="1"/>
  <c r="O48"/>
  <c r="N48"/>
  <c r="O47"/>
  <c r="N47"/>
  <c r="Q47" s="1"/>
  <c r="Q46"/>
  <c r="R46" s="1"/>
  <c r="O46"/>
  <c r="N46"/>
  <c r="S46" s="1"/>
  <c r="R45"/>
  <c r="Q45"/>
  <c r="O45"/>
  <c r="N45"/>
  <c r="S45" s="1"/>
  <c r="Q44"/>
  <c r="O44"/>
  <c r="N44"/>
  <c r="Q43"/>
  <c r="R43" s="1"/>
  <c r="O43"/>
  <c r="N43"/>
  <c r="O42"/>
  <c r="N42"/>
  <c r="S42" s="1"/>
  <c r="O41"/>
  <c r="N41"/>
  <c r="Q41" s="1"/>
  <c r="R41" s="1"/>
  <c r="O40"/>
  <c r="N40"/>
  <c r="Q40" s="1"/>
  <c r="O39"/>
  <c r="N39"/>
  <c r="Q39" s="1"/>
  <c r="O38"/>
  <c r="N38"/>
  <c r="S38" s="1"/>
  <c r="O37"/>
  <c r="N37"/>
  <c r="Q37" s="1"/>
  <c r="O36"/>
  <c r="N36"/>
  <c r="Q36" s="1"/>
  <c r="R36" s="1"/>
  <c r="O35"/>
  <c r="N35"/>
  <c r="Q35" s="1"/>
  <c r="O34"/>
  <c r="N34"/>
  <c r="Q34" s="1"/>
  <c r="R34" s="1"/>
  <c r="Q33"/>
  <c r="R33" s="1"/>
  <c r="O33"/>
  <c r="N33"/>
  <c r="S33" s="1"/>
  <c r="R32"/>
  <c r="Q32"/>
  <c r="O32"/>
  <c r="N32"/>
  <c r="S32" s="1"/>
  <c r="Q31"/>
  <c r="O31"/>
  <c r="N31"/>
  <c r="Q30"/>
  <c r="R30" s="1"/>
  <c r="O30"/>
  <c r="N30"/>
  <c r="O29"/>
  <c r="N29"/>
  <c r="S29" s="1"/>
  <c r="O28"/>
  <c r="N28"/>
  <c r="Q28" s="1"/>
  <c r="R28" s="1"/>
  <c r="O27"/>
  <c r="N27"/>
  <c r="O26"/>
  <c r="N26"/>
  <c r="S26" s="1"/>
  <c r="Q25"/>
  <c r="O25"/>
  <c r="N25"/>
  <c r="S25" s="1"/>
  <c r="Q24"/>
  <c r="O24"/>
  <c r="N24"/>
  <c r="O23"/>
  <c r="N23"/>
  <c r="O22"/>
  <c r="N22"/>
  <c r="Q22" s="1"/>
  <c r="O21"/>
  <c r="N21"/>
  <c r="Q21" s="1"/>
  <c r="O20"/>
  <c r="N20"/>
  <c r="Q20" s="1"/>
  <c r="O19"/>
  <c r="N19"/>
  <c r="O18"/>
  <c r="N18"/>
  <c r="Q18" s="1"/>
  <c r="R18" s="1"/>
  <c r="Q17"/>
  <c r="R17" s="1"/>
  <c r="O17"/>
  <c r="N17"/>
  <c r="Q16"/>
  <c r="R16" s="1"/>
  <c r="O16"/>
  <c r="N16"/>
  <c r="O15"/>
  <c r="N15"/>
  <c r="S15" s="1"/>
  <c r="Q14"/>
  <c r="O14"/>
  <c r="N14"/>
  <c r="S13"/>
  <c r="Q13"/>
  <c r="O13"/>
  <c r="N13"/>
  <c r="O12"/>
  <c r="N12"/>
  <c r="Q12" s="1"/>
  <c r="R12" s="1"/>
  <c r="O11"/>
  <c r="N11"/>
  <c r="Q11" s="1"/>
  <c r="R11" s="1"/>
  <c r="O10"/>
  <c r="N10"/>
  <c r="O9"/>
  <c r="N9"/>
  <c r="S9" s="1"/>
  <c r="O8"/>
  <c r="N8"/>
  <c r="O7"/>
  <c r="N7"/>
  <c r="S7" s="1"/>
  <c r="S10" l="1"/>
  <c r="S23"/>
  <c r="S84"/>
  <c r="S125"/>
  <c r="S134"/>
  <c r="S137"/>
  <c r="S197"/>
  <c r="S201"/>
  <c r="S204"/>
  <c r="Q249"/>
  <c r="Q258"/>
  <c r="Q259"/>
  <c r="Q262"/>
  <c r="Q290"/>
  <c r="Q295"/>
  <c r="Q300"/>
  <c r="Q333"/>
  <c r="Q353"/>
  <c r="Q354"/>
  <c r="Q369"/>
  <c r="Q375"/>
  <c r="S438"/>
  <c r="S439"/>
  <c r="S448"/>
  <c r="S477"/>
  <c r="Q29"/>
  <c r="S16"/>
  <c r="S17"/>
  <c r="S24"/>
  <c r="Q26"/>
  <c r="S30"/>
  <c r="S43"/>
  <c r="S48"/>
  <c r="S54"/>
  <c r="Q55"/>
  <c r="R55" s="1"/>
  <c r="Q56"/>
  <c r="R56" s="1"/>
  <c r="S64"/>
  <c r="S65"/>
  <c r="S66"/>
  <c r="S72"/>
  <c r="S73"/>
  <c r="S79"/>
  <c r="Q80"/>
  <c r="R80" s="1"/>
  <c r="Q81"/>
  <c r="R81" s="1"/>
  <c r="Q90"/>
  <c r="R90" s="1"/>
  <c r="Q91"/>
  <c r="R91" s="1"/>
  <c r="S111"/>
  <c r="S114"/>
  <c r="S116"/>
  <c r="Q130"/>
  <c r="R130" s="1"/>
  <c r="S141"/>
  <c r="Q144"/>
  <c r="R144" s="1"/>
  <c r="S151"/>
  <c r="S155"/>
  <c r="Q160"/>
  <c r="R160" s="1"/>
  <c r="S164"/>
  <c r="S178"/>
  <c r="S179"/>
  <c r="S182"/>
  <c r="S186"/>
  <c r="S200"/>
  <c r="Q214"/>
  <c r="Q218"/>
  <c r="N233"/>
  <c r="O233" s="1"/>
  <c r="N234"/>
  <c r="O234" s="1"/>
  <c r="N237"/>
  <c r="O237" s="1"/>
  <c r="N250"/>
  <c r="O250" s="1"/>
  <c r="N251"/>
  <c r="O251" s="1"/>
  <c r="N254"/>
  <c r="O254" s="1"/>
  <c r="Q266"/>
  <c r="Q278"/>
  <c r="Q279"/>
  <c r="Q282"/>
  <c r="N288"/>
  <c r="O288" s="1"/>
  <c r="Q292"/>
  <c r="N296"/>
  <c r="O296" s="1"/>
  <c r="N312"/>
  <c r="O312" s="1"/>
  <c r="Q316"/>
  <c r="Q325"/>
  <c r="Q326"/>
  <c r="Q335"/>
  <c r="N339"/>
  <c r="O339" s="1"/>
  <c r="N349"/>
  <c r="O349" s="1"/>
  <c r="N365"/>
  <c r="O365" s="1"/>
  <c r="N366"/>
  <c r="O366" s="1"/>
  <c r="N370"/>
  <c r="O370" s="1"/>
  <c r="N388"/>
  <c r="O388" s="1"/>
  <c r="N389"/>
  <c r="O389" s="1"/>
  <c r="S406"/>
  <c r="S409"/>
  <c r="S414"/>
  <c r="S418"/>
  <c r="S420"/>
  <c r="Q430"/>
  <c r="R430" s="1"/>
  <c r="Q431"/>
  <c r="R431" s="1"/>
  <c r="Q434"/>
  <c r="R434" s="1"/>
  <c r="S450"/>
  <c r="Q452"/>
  <c r="R452" s="1"/>
  <c r="Q464"/>
  <c r="R464" s="1"/>
  <c r="S475"/>
  <c r="S476"/>
  <c r="S488"/>
  <c r="S501"/>
  <c r="S509"/>
  <c r="S523"/>
  <c r="Q525"/>
  <c r="R525" s="1"/>
  <c r="S531"/>
  <c r="Q544"/>
  <c r="R544" s="1"/>
  <c r="Q554"/>
  <c r="R554" s="1"/>
  <c r="Q555"/>
  <c r="R555" s="1"/>
  <c r="S575"/>
  <c r="S577"/>
  <c r="S580"/>
  <c r="S19"/>
  <c r="S27"/>
  <c r="S50"/>
  <c r="S59"/>
  <c r="S60"/>
  <c r="S69"/>
  <c r="S75"/>
  <c r="S96"/>
  <c r="S127"/>
  <c r="S133"/>
  <c r="S138"/>
  <c r="S147"/>
  <c r="S148"/>
  <c r="S195"/>
  <c r="Q270"/>
  <c r="Q287"/>
  <c r="Q327"/>
  <c r="Q338"/>
  <c r="Q343"/>
  <c r="Q374"/>
  <c r="S442"/>
  <c r="S456"/>
  <c r="Q23"/>
  <c r="Q27"/>
  <c r="R27" s="1"/>
  <c r="Q59"/>
  <c r="R59" s="1"/>
  <c r="Q60"/>
  <c r="R60" s="1"/>
  <c r="Q69"/>
  <c r="R69" s="1"/>
  <c r="Q84"/>
  <c r="R84" s="1"/>
  <c r="Q96"/>
  <c r="R96" s="1"/>
  <c r="Q133"/>
  <c r="R133" s="1"/>
  <c r="Q134"/>
  <c r="R134" s="1"/>
  <c r="Q137"/>
  <c r="R137" s="1"/>
  <c r="Q138"/>
  <c r="R138" s="1"/>
  <c r="Q147"/>
  <c r="R147" s="1"/>
  <c r="Q148"/>
  <c r="R148" s="1"/>
  <c r="S162"/>
  <c r="Q201"/>
  <c r="R201" s="1"/>
  <c r="Q204"/>
  <c r="R204" s="1"/>
  <c r="Q219"/>
  <c r="Q231"/>
  <c r="Q247"/>
  <c r="N258"/>
  <c r="O258" s="1"/>
  <c r="N259"/>
  <c r="O259" s="1"/>
  <c r="N262"/>
  <c r="O262" s="1"/>
  <c r="N270"/>
  <c r="O270" s="1"/>
  <c r="N290"/>
  <c r="O290" s="1"/>
  <c r="N300"/>
  <c r="O300" s="1"/>
  <c r="Q314"/>
  <c r="Q323"/>
  <c r="N327"/>
  <c r="O327" s="1"/>
  <c r="N333"/>
  <c r="O333" s="1"/>
  <c r="N343"/>
  <c r="O343" s="1"/>
  <c r="N353"/>
  <c r="O353" s="1"/>
  <c r="N354"/>
  <c r="O354" s="1"/>
  <c r="Q363"/>
  <c r="N374"/>
  <c r="O374" s="1"/>
  <c r="N375"/>
  <c r="O375" s="1"/>
  <c r="Q386"/>
  <c r="Q393"/>
  <c r="S428"/>
  <c r="Q438"/>
  <c r="R438" s="1"/>
  <c r="Q439"/>
  <c r="R439" s="1"/>
  <c r="Q442"/>
  <c r="R442" s="1"/>
  <c r="Q448"/>
  <c r="R448" s="1"/>
  <c r="Q456"/>
  <c r="R456" s="1"/>
  <c r="S460"/>
  <c r="S466"/>
  <c r="Q477"/>
  <c r="R477" s="1"/>
  <c r="S504"/>
  <c r="S507"/>
  <c r="S520"/>
  <c r="S529"/>
  <c r="S552"/>
  <c r="S583"/>
  <c r="N131" i="3"/>
  <c r="O131" s="1"/>
  <c r="P131" s="1"/>
  <c r="N138"/>
  <c r="O138" s="1"/>
  <c r="P138" s="1"/>
  <c r="N146"/>
  <c r="O146" s="1"/>
  <c r="P146" s="1"/>
  <c r="N110"/>
  <c r="M66"/>
  <c r="M70"/>
  <c r="M77"/>
  <c r="N113"/>
  <c r="O113" s="1"/>
  <c r="P113" s="1"/>
  <c r="N117"/>
  <c r="O117" s="1"/>
  <c r="N119"/>
  <c r="O119" s="1"/>
  <c r="N121"/>
  <c r="O121" s="1"/>
  <c r="M75"/>
  <c r="N130"/>
  <c r="O130" s="1"/>
  <c r="P130" s="1"/>
  <c r="O198"/>
  <c r="O200"/>
  <c r="P200" s="1"/>
  <c r="Q200" s="1"/>
  <c r="O206"/>
  <c r="P206" s="1"/>
  <c r="O208"/>
  <c r="P208" s="1"/>
  <c r="O210"/>
  <c r="P210" s="1"/>
  <c r="N155"/>
  <c r="O155" s="1"/>
  <c r="P155" s="1"/>
  <c r="N71"/>
  <c r="N111"/>
  <c r="N127"/>
  <c r="N129"/>
  <c r="N142"/>
  <c r="O142" s="1"/>
  <c r="P142" s="1"/>
  <c r="N153"/>
  <c r="N156"/>
  <c r="O156" s="1"/>
  <c r="M73"/>
  <c r="N112"/>
  <c r="O112" s="1"/>
  <c r="P112" s="1"/>
  <c r="N114"/>
  <c r="O114" s="1"/>
  <c r="N120"/>
  <c r="O120" s="1"/>
  <c r="P120" s="1"/>
  <c r="N132"/>
  <c r="O132" s="1"/>
  <c r="N134"/>
  <c r="O134" s="1"/>
  <c r="N136"/>
  <c r="O136" s="1"/>
  <c r="P136" s="1"/>
  <c r="N137"/>
  <c r="O137" s="1"/>
  <c r="P137" s="1"/>
  <c r="N143"/>
  <c r="O143" s="1"/>
  <c r="N145"/>
  <c r="O145" s="1"/>
  <c r="P145" s="1"/>
  <c r="N147"/>
  <c r="O147" s="1"/>
  <c r="P147" s="1"/>
  <c r="M74"/>
  <c r="N140"/>
  <c r="O140" s="1"/>
  <c r="P140" s="1"/>
  <c r="N144"/>
  <c r="O144" s="1"/>
  <c r="P144" s="1"/>
  <c r="N157"/>
  <c r="O157" s="1"/>
  <c r="P157" s="1"/>
  <c r="N115"/>
  <c r="O115" s="1"/>
  <c r="P115" s="1"/>
  <c r="O199"/>
  <c r="P199" s="1"/>
  <c r="Q199" s="1"/>
  <c r="O201"/>
  <c r="P201" s="1"/>
  <c r="Q201" s="1"/>
  <c r="O203"/>
  <c r="P203" s="1"/>
  <c r="Q203" s="1"/>
  <c r="O205"/>
  <c r="P205" s="1"/>
  <c r="O207"/>
  <c r="P207" s="1"/>
  <c r="O209"/>
  <c r="P209" s="1"/>
  <c r="O216"/>
  <c r="O220"/>
  <c r="P220" s="1"/>
  <c r="Q220" s="1"/>
  <c r="O224"/>
  <c r="P224" s="1"/>
  <c r="Q224" s="1"/>
  <c r="O237"/>
  <c r="P237" s="1"/>
  <c r="Q237" s="1"/>
  <c r="O241"/>
  <c r="N116"/>
  <c r="O116" s="1"/>
  <c r="P116" s="1"/>
  <c r="N118"/>
  <c r="O118" s="1"/>
  <c r="P118" s="1"/>
  <c r="N128"/>
  <c r="N133"/>
  <c r="O133" s="1"/>
  <c r="N135"/>
  <c r="O135" s="1"/>
  <c r="N141"/>
  <c r="O141" s="1"/>
  <c r="P141" s="1"/>
  <c r="O197"/>
  <c r="O221"/>
  <c r="P221" s="1"/>
  <c r="Q221" s="1"/>
  <c r="O227"/>
  <c r="P227" s="1"/>
  <c r="Q227" s="1"/>
  <c r="M69"/>
  <c r="N139"/>
  <c r="O139" s="1"/>
  <c r="P139" s="1"/>
  <c r="N148"/>
  <c r="O148" s="1"/>
  <c r="P148" s="1"/>
  <c r="O215"/>
  <c r="O219"/>
  <c r="P219" s="1"/>
  <c r="Q219" s="1"/>
  <c r="O223"/>
  <c r="P223" s="1"/>
  <c r="Q223" s="1"/>
  <c r="O229"/>
  <c r="O236"/>
  <c r="P236" s="1"/>
  <c r="Q236" s="1"/>
  <c r="O240"/>
  <c r="P240" s="1"/>
  <c r="Q240" s="1"/>
  <c r="O246"/>
  <c r="O217"/>
  <c r="P217" s="1"/>
  <c r="Q217" s="1"/>
  <c r="O225"/>
  <c r="O226"/>
  <c r="O228"/>
  <c r="P228" s="1"/>
  <c r="Q228" s="1"/>
  <c r="O238"/>
  <c r="P238" s="1"/>
  <c r="Q238" s="1"/>
  <c r="O242"/>
  <c r="O243"/>
  <c r="N154"/>
  <c r="O202"/>
  <c r="P202" s="1"/>
  <c r="O204"/>
  <c r="P204" s="1"/>
  <c r="Q204" s="1"/>
  <c r="O218"/>
  <c r="P218" s="1"/>
  <c r="Q218" s="1"/>
  <c r="O222"/>
  <c r="P222" s="1"/>
  <c r="Q222" s="1"/>
  <c r="O235"/>
  <c r="P235" s="1"/>
  <c r="Q235" s="1"/>
  <c r="O239"/>
  <c r="P239" s="1"/>
  <c r="Q239" s="1"/>
  <c r="O244"/>
  <c r="O245"/>
  <c r="N61"/>
  <c r="N68"/>
  <c r="N72"/>
  <c r="N76"/>
  <c r="P59" i="2"/>
  <c r="P60"/>
  <c r="O58"/>
  <c r="P58" s="1"/>
  <c r="O155"/>
  <c r="O157"/>
  <c r="O139"/>
  <c r="O138"/>
  <c r="O205"/>
  <c r="P61"/>
  <c r="S12" i="1"/>
  <c r="S58"/>
  <c r="S71"/>
  <c r="S83"/>
  <c r="S89"/>
  <c r="S120"/>
  <c r="S124"/>
  <c r="S132"/>
  <c r="S146"/>
  <c r="S150"/>
  <c r="S11"/>
  <c r="S18"/>
  <c r="S20"/>
  <c r="S28"/>
  <c r="S37"/>
  <c r="S39"/>
  <c r="S41"/>
  <c r="S70"/>
  <c r="S74"/>
  <c r="S92"/>
  <c r="S94"/>
  <c r="S119"/>
  <c r="S123"/>
  <c r="S139"/>
  <c r="S145"/>
  <c r="Q232"/>
  <c r="Q265"/>
  <c r="Q277"/>
  <c r="Q336"/>
  <c r="Q344"/>
  <c r="Q352"/>
  <c r="Q373"/>
  <c r="S421"/>
  <c r="S437"/>
  <c r="S457"/>
  <c r="S500"/>
  <c r="S528"/>
  <c r="S545"/>
  <c r="S553"/>
  <c r="Q15"/>
  <c r="R15" s="1"/>
  <c r="Q19"/>
  <c r="R29"/>
  <c r="Q38"/>
  <c r="Q42"/>
  <c r="R42" s="1"/>
  <c r="Q50"/>
  <c r="R50" s="1"/>
  <c r="Q54"/>
  <c r="R54" s="1"/>
  <c r="Q62"/>
  <c r="R62" s="1"/>
  <c r="Q75"/>
  <c r="R75" s="1"/>
  <c r="Q79"/>
  <c r="R79" s="1"/>
  <c r="Q87"/>
  <c r="R87" s="1"/>
  <c r="Q95"/>
  <c r="R95" s="1"/>
  <c r="S122"/>
  <c r="Q124"/>
  <c r="R124" s="1"/>
  <c r="Q127"/>
  <c r="R127" s="1"/>
  <c r="Q140"/>
  <c r="R140" s="1"/>
  <c r="Q154"/>
  <c r="R154" s="1"/>
  <c r="S158"/>
  <c r="S159"/>
  <c r="S183"/>
  <c r="S203"/>
  <c r="Q215"/>
  <c r="Q220"/>
  <c r="Q224"/>
  <c r="Q226"/>
  <c r="Q230"/>
  <c r="Q238"/>
  <c r="Q246"/>
  <c r="Q255"/>
  <c r="Q263"/>
  <c r="Q271"/>
  <c r="Q283"/>
  <c r="Q298"/>
  <c r="Q299"/>
  <c r="Q310"/>
  <c r="Q311"/>
  <c r="Q318"/>
  <c r="Q319"/>
  <c r="Q322"/>
  <c r="Q329"/>
  <c r="Q341"/>
  <c r="Q342"/>
  <c r="Q345"/>
  <c r="Q350"/>
  <c r="Q362"/>
  <c r="Q371"/>
  <c r="Q385"/>
  <c r="Q394"/>
  <c r="Q395"/>
  <c r="S410"/>
  <c r="S419"/>
  <c r="S427"/>
  <c r="S435"/>
  <c r="S443"/>
  <c r="S454"/>
  <c r="S455"/>
  <c r="S462"/>
  <c r="S463"/>
  <c r="S471"/>
  <c r="S491"/>
  <c r="S493"/>
  <c r="S494"/>
  <c r="S519"/>
  <c r="S521"/>
  <c r="S522"/>
  <c r="S526"/>
  <c r="S533"/>
  <c r="S542"/>
  <c r="S543"/>
  <c r="S551"/>
  <c r="S564"/>
  <c r="S576"/>
  <c r="S581"/>
  <c r="Q185"/>
  <c r="S185"/>
  <c r="Q585"/>
  <c r="S585"/>
  <c r="N216"/>
  <c r="Q216"/>
  <c r="S34"/>
  <c r="S36"/>
  <c r="S49"/>
  <c r="S53"/>
  <c r="S57"/>
  <c r="S61"/>
  <c r="S78"/>
  <c r="S82"/>
  <c r="S117"/>
  <c r="S131"/>
  <c r="S149"/>
  <c r="S161"/>
  <c r="S177"/>
  <c r="S193"/>
  <c r="Q240"/>
  <c r="Q248"/>
  <c r="Q257"/>
  <c r="Q273"/>
  <c r="Q285"/>
  <c r="Q293"/>
  <c r="Q301"/>
  <c r="Q313"/>
  <c r="Q321"/>
  <c r="Q332"/>
  <c r="Q364"/>
  <c r="Q387"/>
  <c r="S413"/>
  <c r="S429"/>
  <c r="S465"/>
  <c r="S473"/>
  <c r="Q123"/>
  <c r="R123" s="1"/>
  <c r="S157"/>
  <c r="S165"/>
  <c r="S172"/>
  <c r="S180"/>
  <c r="S181"/>
  <c r="S198"/>
  <c r="Q217"/>
  <c r="Q221"/>
  <c r="Q222"/>
  <c r="Q225"/>
  <c r="Q227"/>
  <c r="Q228"/>
  <c r="Q235"/>
  <c r="Q236"/>
  <c r="Q243"/>
  <c r="Q244"/>
  <c r="Q252"/>
  <c r="Q253"/>
  <c r="Q260"/>
  <c r="Q261"/>
  <c r="Q269"/>
  <c r="Q280"/>
  <c r="Q281"/>
  <c r="Q297"/>
  <c r="Q309"/>
  <c r="Q317"/>
  <c r="Q328"/>
  <c r="Q340"/>
  <c r="Q347"/>
  <c r="Q348"/>
  <c r="Q355"/>
  <c r="Q356"/>
  <c r="Q359"/>
  <c r="Q360"/>
  <c r="Q367"/>
  <c r="Q368"/>
  <c r="Q376"/>
  <c r="Q377"/>
  <c r="Q390"/>
  <c r="Q391"/>
  <c r="S416"/>
  <c r="S417"/>
  <c r="S424"/>
  <c r="S425"/>
  <c r="S432"/>
  <c r="S433"/>
  <c r="S440"/>
  <c r="S441"/>
  <c r="S453"/>
  <c r="S461"/>
  <c r="S468"/>
  <c r="S478"/>
  <c r="S503"/>
  <c r="S513"/>
  <c r="S514"/>
  <c r="S532"/>
  <c r="S541"/>
  <c r="S548"/>
  <c r="S549"/>
  <c r="S556"/>
  <c r="S557"/>
  <c r="S560"/>
  <c r="S561"/>
  <c r="S565"/>
  <c r="S566"/>
  <c r="S574"/>
  <c r="S582"/>
</calcChain>
</file>

<file path=xl/comments1.xml><?xml version="1.0" encoding="utf-8"?>
<comments xmlns="http://schemas.openxmlformats.org/spreadsheetml/2006/main">
  <authors>
    <author>Author</author>
  </authors>
  <commentList>
    <comment ref="B203" authorId="0">
      <text>
        <r>
          <rPr>
            <b/>
            <sz val="11"/>
            <color indexed="8"/>
            <rFont val="Calibri"/>
            <family val="2"/>
          </rPr>
          <t>Author:</t>
        </r>
        <r>
          <rPr>
            <sz val="11"/>
            <color theme="1"/>
            <rFont val="Calibri"/>
            <family val="2"/>
            <scheme val="minor"/>
          </rPr>
          <t xml:space="preserve">
</t>
        </r>
      </text>
    </comment>
    <comment ref="B222" authorId="0">
      <text>
        <r>
          <rPr>
            <b/>
            <sz val="11"/>
            <color indexed="8"/>
            <rFont val="Calibri"/>
            <family val="2"/>
          </rPr>
          <t>Author:</t>
        </r>
        <r>
          <rPr>
            <sz val="11"/>
            <color theme="1"/>
            <rFont val="Calibri"/>
            <family val="2"/>
            <scheme val="minor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<sst xmlns="http://schemas.openxmlformats.org/spreadsheetml/2006/main" count="3235" uniqueCount="336">
  <si>
    <t>SAPS - PROVINCIAL CHAMPIONSHIP 2019</t>
  </si>
  <si>
    <t>NPA EVENT RESULTS - SEPTEMBER 2019</t>
  </si>
  <si>
    <t>Police Pistol A</t>
  </si>
  <si>
    <t>&lt;  Max Hits:</t>
  </si>
  <si>
    <t>Name</t>
  </si>
  <si>
    <t>SAPA No</t>
  </si>
  <si>
    <t>Prov.</t>
  </si>
  <si>
    <t>Grading</t>
  </si>
  <si>
    <t>X</t>
  </si>
  <si>
    <t>Total</t>
  </si>
  <si>
    <t>Hits</t>
  </si>
  <si>
    <t>Upgraded</t>
  </si>
  <si>
    <t>New Grading</t>
  </si>
  <si>
    <t>WARNING!</t>
  </si>
  <si>
    <t>Wilfried Wiesener</t>
  </si>
  <si>
    <t>SGSSA</t>
  </si>
  <si>
    <t>HM</t>
  </si>
  <si>
    <t>Mohyedien Begg</t>
  </si>
  <si>
    <t>WCPA</t>
  </si>
  <si>
    <t>Brendan Muller</t>
  </si>
  <si>
    <t>JJ Lourens</t>
  </si>
  <si>
    <t>CGSSA</t>
  </si>
  <si>
    <t>Byron Petzer</t>
  </si>
  <si>
    <t>ECPA</t>
  </si>
  <si>
    <t>M</t>
  </si>
  <si>
    <t>Hansie Erasmus</t>
  </si>
  <si>
    <t>SANDF</t>
  </si>
  <si>
    <t>Carel Smit</t>
  </si>
  <si>
    <t>SAPS</t>
  </si>
  <si>
    <t>D F van Tonder</t>
  </si>
  <si>
    <t>Christo Crous</t>
  </si>
  <si>
    <t>G</t>
  </si>
  <si>
    <t>Shandre Wiesener</t>
  </si>
  <si>
    <t>Rob A Schwultz</t>
  </si>
  <si>
    <t>WPPA</t>
  </si>
  <si>
    <t>Nico Rautenbach</t>
  </si>
  <si>
    <t>Wiekus Venter</t>
  </si>
  <si>
    <t>Karl Sander</t>
  </si>
  <si>
    <t>Phillip Havenga</t>
  </si>
  <si>
    <t>JC Ayres</t>
  </si>
  <si>
    <t>Gordon van der Westhuizen</t>
  </si>
  <si>
    <t>PIJ Janse van Rensburg</t>
  </si>
  <si>
    <t>Heinrich Mommsen</t>
  </si>
  <si>
    <t>Jacques Rossouw</t>
  </si>
  <si>
    <t>Shaun Kennedy</t>
  </si>
  <si>
    <t>Steve Roets</t>
  </si>
  <si>
    <t>John Vorster</t>
  </si>
  <si>
    <t>KZN</t>
  </si>
  <si>
    <t>S</t>
  </si>
  <si>
    <t>TP van der Merwe</t>
  </si>
  <si>
    <t>Ghalied Allie</t>
  </si>
  <si>
    <t>Neville Arnesen</t>
  </si>
  <si>
    <t>GJ Champion</t>
  </si>
  <si>
    <t>Hendrik Dreyer</t>
  </si>
  <si>
    <t>Kevin Neethling</t>
  </si>
  <si>
    <t>Nico Venter</t>
  </si>
  <si>
    <t>Robert King</t>
  </si>
  <si>
    <t>Karl Du Toit</t>
  </si>
  <si>
    <t>Ian Fisher</t>
  </si>
  <si>
    <t>Lee Pottier</t>
  </si>
  <si>
    <t>PJ Smith</t>
  </si>
  <si>
    <t>GNPA</t>
  </si>
  <si>
    <t xml:space="preserve">Elsje Swart </t>
  </si>
  <si>
    <t>Fransie van Tonder</t>
  </si>
  <si>
    <t>Dave Steyn</t>
  </si>
  <si>
    <t>Dolf van der Berg</t>
  </si>
  <si>
    <t>Dave Biggs</t>
  </si>
  <si>
    <t>B</t>
  </si>
  <si>
    <t>J De Villiers</t>
  </si>
  <si>
    <t>A van Wyk</t>
  </si>
  <si>
    <t>K Petzer</t>
  </si>
  <si>
    <t>Ray van Zanten</t>
  </si>
  <si>
    <t>Kevin Matthews</t>
  </si>
  <si>
    <t>EX Cele</t>
  </si>
  <si>
    <t>AW Grobler</t>
  </si>
  <si>
    <t>Yusuf Cupido</t>
  </si>
  <si>
    <t>Stefan Spies</t>
  </si>
  <si>
    <t>Melanie Morgan</t>
  </si>
  <si>
    <t>Roger Hiebner</t>
  </si>
  <si>
    <t>Rudi Berrange</t>
  </si>
  <si>
    <t>Aveline Hardaker</t>
  </si>
  <si>
    <t>Renier Feldtmann</t>
  </si>
  <si>
    <t>John Trout</t>
  </si>
  <si>
    <t>Veene Janse v Rensburg</t>
  </si>
  <si>
    <t>S Bixa</t>
  </si>
  <si>
    <t>Susan Berrange</t>
  </si>
  <si>
    <t>T Lourens</t>
  </si>
  <si>
    <t>Lizette Roos</t>
  </si>
  <si>
    <t>SJJ van Wyk</t>
  </si>
  <si>
    <t>Evril Graham</t>
  </si>
  <si>
    <t>AL Xholi</t>
  </si>
  <si>
    <t>Rene McKie</t>
  </si>
  <si>
    <t>Theuns Crouwkamp</t>
  </si>
  <si>
    <t>C Bruwer</t>
  </si>
  <si>
    <t>CPPA</t>
  </si>
  <si>
    <t>AMH van der Westhuizen</t>
  </si>
  <si>
    <t>new</t>
  </si>
  <si>
    <t>Ebrahim Allie</t>
  </si>
  <si>
    <t>NC Swarts</t>
  </si>
  <si>
    <t>Freddie Moreki</t>
  </si>
  <si>
    <t>ML Bowers</t>
  </si>
  <si>
    <t>Wiliam Chandler</t>
  </si>
  <si>
    <t>Colin Strecker</t>
  </si>
  <si>
    <t>Tawfeeq Mahomed Ally</t>
  </si>
  <si>
    <t>CP Gouws</t>
  </si>
  <si>
    <t>Jane Smith</t>
  </si>
  <si>
    <t>A Luiters</t>
  </si>
  <si>
    <t>Bruce Nothling</t>
  </si>
  <si>
    <t>New</t>
  </si>
  <si>
    <t>ND Magadana</t>
  </si>
  <si>
    <t>J Bester</t>
  </si>
  <si>
    <t>Mac Maharajh</t>
  </si>
  <si>
    <t>Zukisani Tshongweni</t>
  </si>
  <si>
    <t>Gerald Buys</t>
  </si>
  <si>
    <t>Sean Myers</t>
  </si>
  <si>
    <t>Evan Jacobs</t>
  </si>
  <si>
    <t>BK Riti</t>
  </si>
  <si>
    <t>Jay-Low Gamede</t>
  </si>
  <si>
    <t>Louise Du Toit</t>
  </si>
  <si>
    <t>K Mlombile</t>
  </si>
  <si>
    <t>Y Buyana</t>
  </si>
  <si>
    <t>Mark Hanmer</t>
  </si>
  <si>
    <t>Yolanda Janse van Vuuren</t>
  </si>
  <si>
    <t>N Hoaten</t>
  </si>
  <si>
    <t>LJR van Jaarsveld</t>
  </si>
  <si>
    <t>BM Phambani</t>
  </si>
  <si>
    <t>MB Setshaba</t>
  </si>
  <si>
    <t>GRADINGS</t>
  </si>
  <si>
    <t>BRONZE &lt;280, SILVER &lt;290, GOLD&lt;295, MASTER &lt;297, HI-MASTER OVER 296</t>
  </si>
  <si>
    <t>No of shooters:</t>
  </si>
  <si>
    <t>Police Pistol B</t>
  </si>
  <si>
    <t>CPC Smit</t>
  </si>
  <si>
    <t>DF van Tonder</t>
  </si>
  <si>
    <t>Rashied Barnes</t>
  </si>
  <si>
    <t>PIJ Janse Van Rensburg</t>
  </si>
  <si>
    <t>GS van der Westhuizen</t>
  </si>
  <si>
    <t>K Binder</t>
  </si>
  <si>
    <t>John  Vorster</t>
  </si>
  <si>
    <t>Pieter du Toit</t>
  </si>
  <si>
    <t>William Chandler</t>
  </si>
  <si>
    <t>NJ Venter</t>
  </si>
  <si>
    <t>M Morgan</t>
  </si>
  <si>
    <t>E X Cele</t>
  </si>
  <si>
    <t>Aveline Hardaker*</t>
  </si>
  <si>
    <t>Veene Janse V Rensburg*</t>
  </si>
  <si>
    <t>Freddy Moreki</t>
  </si>
  <si>
    <t>Gavin Jones</t>
  </si>
  <si>
    <t>Ian Measures</t>
  </si>
  <si>
    <t>EJR Graham</t>
  </si>
  <si>
    <t>L Roos</t>
  </si>
  <si>
    <t>Sihpo Bixa</t>
  </si>
  <si>
    <t>Neville Hoaten</t>
  </si>
  <si>
    <t>Police Pistol OPTICAL</t>
  </si>
  <si>
    <t>NO</t>
  </si>
  <si>
    <t>Phillip  Havenga</t>
  </si>
  <si>
    <t>Service Pistol A</t>
  </si>
  <si>
    <t>HITS</t>
  </si>
  <si>
    <t>DV Steyn</t>
  </si>
  <si>
    <t>JS Roets</t>
  </si>
  <si>
    <t>WG Venter</t>
  </si>
  <si>
    <t>HP Greyling</t>
  </si>
  <si>
    <t>Noel C Swarts</t>
  </si>
  <si>
    <t>Mohamed Iqbal Mowzer</t>
  </si>
  <si>
    <t>SP Spies</t>
  </si>
  <si>
    <t>Taq Mahomed Ally</t>
  </si>
  <si>
    <t>Elsje Swart</t>
  </si>
  <si>
    <t>Andre Luiters</t>
  </si>
  <si>
    <t>Freddi Moreki</t>
  </si>
  <si>
    <t>Talitha Lourens</t>
  </si>
  <si>
    <t>Zizipho Buyana</t>
  </si>
  <si>
    <t>Y Janse van Vuuren</t>
  </si>
  <si>
    <t>KP Mphenyeke</t>
  </si>
  <si>
    <t>Sipho Bixa</t>
  </si>
  <si>
    <t>BRONZE &lt;85,  SILVER &lt;103, GOLD&lt;110, MASTER &lt;115, HI-MASTER OVER 114</t>
  </si>
  <si>
    <t>No of Shooters:</t>
  </si>
  <si>
    <t>Service Pistol B</t>
  </si>
  <si>
    <t>J de Villiers</t>
  </si>
  <si>
    <t>SJJ de Villiers</t>
  </si>
  <si>
    <t>GR Buys</t>
  </si>
  <si>
    <t>Service Pistol OPTICAL</t>
  </si>
  <si>
    <t>Pocket Pistol</t>
  </si>
  <si>
    <t>C P C Smit</t>
  </si>
  <si>
    <t>R A Schwultz</t>
  </si>
  <si>
    <t>HD Greyling</t>
  </si>
  <si>
    <t>I Fisher</t>
  </si>
  <si>
    <t>Abdulaliem Ismail</t>
  </si>
  <si>
    <t>Abubakar Kamaar</t>
  </si>
  <si>
    <t>Edries Mahmood</t>
  </si>
  <si>
    <t>IK Maharajh</t>
  </si>
  <si>
    <t xml:space="preserve">L Roos </t>
  </si>
  <si>
    <t>BP Gamede</t>
  </si>
  <si>
    <t>BRONZE &lt;271, SILVER &lt;285, GOLD&lt;295, MASTER &lt;298, HI-MASTER OVER 297</t>
  </si>
  <si>
    <t>Carry Gun</t>
  </si>
  <si>
    <t xml:space="preserve">DF van Tonder </t>
  </si>
  <si>
    <t>GS van der Westhuizun</t>
  </si>
  <si>
    <t>A W Grobler</t>
  </si>
  <si>
    <t>Fransie Van Tonder</t>
  </si>
  <si>
    <t>Francois Fourie</t>
  </si>
  <si>
    <t>MD Magadana</t>
  </si>
  <si>
    <t>Mark Hammer</t>
  </si>
  <si>
    <t xml:space="preserve">K Mlombile </t>
  </si>
  <si>
    <t>PPC EVENT RESULTS - SEPTEMBER 2019</t>
  </si>
  <si>
    <t>HIT</t>
  </si>
  <si>
    <t>1500 Pistol</t>
  </si>
  <si>
    <t>BRONZE &lt;1290, SILVER &lt;1380, GOLD&lt;1440, MASTER &lt;1476, HI-MASTER OVER 1475</t>
  </si>
  <si>
    <t>1500 Revolver</t>
  </si>
  <si>
    <t>Distinguished Pistol</t>
  </si>
  <si>
    <t>BRONZE &lt;516, SILVER &lt;552, GOLD&lt;576, MASTER &lt;590, HI-MASTER OVER 589</t>
  </si>
  <si>
    <t>Distinguished Revolver</t>
  </si>
  <si>
    <t>Stock Semi Auto (Standard Gun)</t>
  </si>
  <si>
    <t xml:space="preserve"> </t>
  </si>
  <si>
    <t>Franco Swart</t>
  </si>
  <si>
    <t>Veene Janse van Rensburg</t>
  </si>
  <si>
    <t>BRONZE &lt;413, SILVER &lt;442, GOLD&lt;461, MASTER &lt;472, HI-MASTER OVER 471</t>
  </si>
  <si>
    <t>Standard (Service) Revolver</t>
  </si>
  <si>
    <t>600 MATCH - PISTOL</t>
  </si>
  <si>
    <t>&lt; Max Hits:</t>
  </si>
  <si>
    <t>Johan Lourens</t>
  </si>
  <si>
    <t xml:space="preserve">Neville Hoaten </t>
  </si>
  <si>
    <t>BRONZE&lt;510, SILVER &lt;550,  GOLD&lt;575,  MASTER &lt;590, HI-MASTER OVER 590</t>
  </si>
  <si>
    <t>600 MATCH - REVOLVER</t>
  </si>
  <si>
    <t>SUPER MAGNUM</t>
  </si>
  <si>
    <t>F Swart</t>
  </si>
  <si>
    <t>A Hardaker</t>
  </si>
  <si>
    <t>Danie Reyneke</t>
  </si>
  <si>
    <t>BRONZE&lt;281, SILVER &lt;290,  GOLD&lt;294,  MASTER &lt;297, HI-MASTER OVER 296</t>
  </si>
  <si>
    <t>Francois van Tonder</t>
  </si>
  <si>
    <t xml:space="preserve">    </t>
  </si>
  <si>
    <t>SAPS  - PROVINCIAL CHAMPIONSHIP 2019</t>
  </si>
  <si>
    <t>ISSF EVENT RESULTS -SEPTEMBER 2019</t>
  </si>
  <si>
    <t>Free Pistol</t>
  </si>
  <si>
    <t>#1</t>
  </si>
  <si>
    <t>Time Allocated:</t>
  </si>
  <si>
    <t>2 HOURS</t>
  </si>
  <si>
    <t>Sighters: 15 min               60 Shots - 90mins</t>
  </si>
  <si>
    <t>T 1</t>
  </si>
  <si>
    <t>T 2</t>
  </si>
  <si>
    <t>T 3</t>
  </si>
  <si>
    <t>T 4</t>
  </si>
  <si>
    <t>UPGRADE</t>
  </si>
  <si>
    <t>NEW GRADING</t>
  </si>
  <si>
    <t>Evert Potgieter</t>
  </si>
  <si>
    <t>Brian Porter</t>
  </si>
  <si>
    <t xml:space="preserve">GRADINGS: </t>
  </si>
  <si>
    <t>Bronze up to 469, Silver&lt;500 ,Gold&lt;529, MASTER over 530</t>
  </si>
  <si>
    <t>No of Shottists:</t>
  </si>
  <si>
    <t>50 Yards</t>
  </si>
  <si>
    <t>#2</t>
  </si>
  <si>
    <t>1 HOUR</t>
  </si>
  <si>
    <t>Sighters: 10 shots in 10 shots             30 Shots  in 30 mins</t>
  </si>
  <si>
    <t>T3</t>
  </si>
  <si>
    <t>New GRADING</t>
  </si>
  <si>
    <t>Mornay de Beer</t>
  </si>
  <si>
    <t>CGSA</t>
  </si>
  <si>
    <t>Christo van der Merwe</t>
  </si>
  <si>
    <t>Paul Mphenyeke</t>
  </si>
  <si>
    <t>GRADING</t>
  </si>
  <si>
    <t>Bronze up to 239, SILVER &lt;260, Gold&lt;279, MASTER over 279</t>
  </si>
  <si>
    <t>Air Pistol Men</t>
  </si>
  <si>
    <t>#3</t>
  </si>
  <si>
    <t>Prep &amp; Sighters: 15 min                       60 Shots - 90mins</t>
  </si>
  <si>
    <t>T 5</t>
  </si>
  <si>
    <t>T 6</t>
  </si>
  <si>
    <t>EP Bouwer</t>
  </si>
  <si>
    <t>Kevin  Neethling</t>
  </si>
  <si>
    <t>Charles Cockrell</t>
  </si>
  <si>
    <t>P</t>
  </si>
  <si>
    <t>Reshlan Nagoor</t>
  </si>
  <si>
    <t>Martin Snyman</t>
  </si>
  <si>
    <t>Bill Sadler</t>
  </si>
  <si>
    <t>Robin Cook</t>
  </si>
  <si>
    <t>GRADINGS:</t>
  </si>
  <si>
    <t>BRONZE &lt;499,   SILVER &lt; 530,  GOLD &lt;560, MASTER over 560</t>
  </si>
  <si>
    <t>Air Pistol Ladies</t>
  </si>
  <si>
    <t>T5</t>
  </si>
  <si>
    <t>T6</t>
  </si>
  <si>
    <t>E E Swart</t>
  </si>
  <si>
    <t>BRONZE up to 499,   SILVER &lt; 530,  GOLD &lt;560, MASTER over 560</t>
  </si>
  <si>
    <t>Air Pistol JUNIORS  -  U-21, U-16 &amp; U-12</t>
  </si>
  <si>
    <t>Age</t>
  </si>
  <si>
    <t>TOTAL</t>
  </si>
  <si>
    <t>Louis Snyman</t>
  </si>
  <si>
    <t>U21</t>
  </si>
  <si>
    <t>Matthew Blignaut</t>
  </si>
  <si>
    <t>Xander van der Westhuizen</t>
  </si>
  <si>
    <t>Reagan McAslin</t>
  </si>
  <si>
    <t>Kristan Kuhn*</t>
  </si>
  <si>
    <t>Kristian-Leigh Cockrell*</t>
  </si>
  <si>
    <t>U16</t>
  </si>
  <si>
    <t>Clayton Charles</t>
  </si>
  <si>
    <t>Jordan Houston</t>
  </si>
  <si>
    <t>Joshua Bohmer</t>
  </si>
  <si>
    <t>Wesley Joubert</t>
  </si>
  <si>
    <t>BRONZE up to 480,   SILVER &lt; 510,  GOLD &lt;530, MASTER over 560</t>
  </si>
  <si>
    <t>Center Fire</t>
  </si>
  <si>
    <t>#4</t>
  </si>
  <si>
    <t>45 Mins Deliberate                 45mins Dueling</t>
  </si>
  <si>
    <t>Stage #1:    5 Sighters in 5 mins  then  2 x 15 shots in 15 mins.                  Stage #2:    Dueling: 5 Sighters then 6 x 5-shot series, in 7-3-7 timeframe.</t>
  </si>
  <si>
    <t>SUB-TOTAL</t>
  </si>
  <si>
    <t>D1</t>
  </si>
  <si>
    <t>D2</t>
  </si>
  <si>
    <t>D3</t>
  </si>
  <si>
    <t>BRONZE up to 509,   SILVER &lt; 530,  GOLD &lt;565, MASTER over 564</t>
  </si>
  <si>
    <t>MENS SPORT PISTOL</t>
  </si>
  <si>
    <t>#5</t>
  </si>
  <si>
    <t>45 Mins Deliberate                        45 Mins Dueling</t>
  </si>
  <si>
    <t>LADIES SPORT PISTOL</t>
  </si>
  <si>
    <t>45 Mins Deliberate                     45 Mins Dueling</t>
  </si>
  <si>
    <t>BRONZE up to 509,   SILVER &lt; 530,  GOLD &lt;559, MASTER over 559</t>
  </si>
  <si>
    <t xml:space="preserve">   </t>
  </si>
  <si>
    <t>Standard Pistol</t>
  </si>
  <si>
    <t>#6</t>
  </si>
  <si>
    <t xml:space="preserve"> 1 HOUR</t>
  </si>
  <si>
    <t xml:space="preserve">Stage #1:    5 Sighters in 150 secs,  then  2 x 10 shots in 150 secs  per string.            Stage #2:    4 x 5 shot strings in 20 secs per string.                                                           Stage #3:    4 x 5 shot strings in 10 secs per string.  </t>
  </si>
  <si>
    <t>T-150</t>
  </si>
  <si>
    <t>T-20</t>
  </si>
  <si>
    <t>T-10</t>
  </si>
  <si>
    <t>W Venter</t>
  </si>
  <si>
    <t>Yolanda Jansen van Vuuren</t>
  </si>
  <si>
    <t>BRONZE  up to 489,   SILVER &lt; 520,  GOLD &lt;550, MASTER over 549</t>
  </si>
  <si>
    <t>Rapid Fire Pistol - .22LR</t>
  </si>
  <si>
    <t>#7</t>
  </si>
  <si>
    <t>Stage #1:    5 Sighters in 8 secs,  then  2 x 5 shots in 8 secs  per string.                    Stage #2:    2 x 5 shot strings in 6 secs per string.                                                            Stage #3:    2 x 5 shot strings in 6 secs per string.                                                                  NOTE:          Stage #1, #2 &amp; #3 are repeated for total of 60 shot.</t>
  </si>
  <si>
    <t>T-8</t>
  </si>
  <si>
    <t>T-6</t>
  </si>
  <si>
    <t>Sub-Total</t>
  </si>
  <si>
    <t>T-4</t>
  </si>
  <si>
    <t>BRONZE up to 479,   SILVER &lt; 510,  GOLD &lt;539, MASTER over 539</t>
  </si>
  <si>
    <t>MILITARY Rapid Fire Pistol - .22LR</t>
  </si>
  <si>
    <t>#8</t>
  </si>
  <si>
    <t>Stage #1:    5 Sighters in 10 secs,  then  4 x 5 shots in 10 secs per string.                                                     Stage #2:    4 x 5 shot strings in 8 secs per string.                                                                                                    Stage #3:    4 x 5 shot strings in 6 secs per string.                       TOTAL OF 60 SCORING SHOTS.</t>
  </si>
  <si>
    <t>Sub-total</t>
  </si>
  <si>
    <t>A Grobler</t>
  </si>
  <si>
    <t>BRONZE up to 489,   SILVER &lt; 520,  GOLD &lt;550, MASTER over 549</t>
  </si>
  <si>
    <t>MILITARY Rapid Fire Pistol - Centrefire Pistol</t>
  </si>
  <si>
    <t>#9</t>
  </si>
</sst>
</file>

<file path=xl/styles.xml><?xml version="1.0" encoding="utf-8"?>
<styleSheet xmlns="http://schemas.openxmlformats.org/spreadsheetml/2006/main"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color theme="1"/>
      <name val="Arial Narrow"/>
      <family val="2"/>
    </font>
    <font>
      <b/>
      <sz val="10"/>
      <color rgb="FF0000CC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 Narrow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CC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2"/>
      <name val="Arial Narrow"/>
      <family val="2"/>
    </font>
    <font>
      <b/>
      <sz val="11"/>
      <name val="Calibri"/>
      <family val="2"/>
      <scheme val="minor"/>
    </font>
    <font>
      <b/>
      <sz val="12"/>
      <color theme="1"/>
      <name val="Arial Narrow"/>
      <family val="2"/>
    </font>
    <font>
      <sz val="10"/>
      <color rgb="FF0000CC"/>
      <name val="Arial Narrow"/>
      <family val="2"/>
    </font>
    <font>
      <b/>
      <sz val="12"/>
      <color rgb="FF0000FF"/>
      <name val="Calibri"/>
      <family val="2"/>
      <scheme val="minor"/>
    </font>
    <font>
      <b/>
      <sz val="10"/>
      <name val="Arial Narrow"/>
      <family val="2"/>
    </font>
    <font>
      <b/>
      <i/>
      <sz val="11"/>
      <color rgb="FFFF0000"/>
      <name val="Calibri"/>
      <family val="2"/>
      <scheme val="minor"/>
    </font>
    <font>
      <b/>
      <sz val="11"/>
      <name val="Arial Narrow"/>
      <family val="2"/>
    </font>
    <font>
      <sz val="11"/>
      <color rgb="FF000000"/>
      <name val="Calibri"/>
      <family val="2"/>
      <scheme val="minor"/>
    </font>
    <font>
      <b/>
      <sz val="11"/>
      <color rgb="FF0000CC"/>
      <name val="Arial Narrow"/>
      <family val="2"/>
    </font>
    <font>
      <sz val="12"/>
      <color theme="1"/>
      <name val="Arial Narrow"/>
      <family val="2"/>
    </font>
    <font>
      <b/>
      <sz val="11"/>
      <color rgb="FF0000FF"/>
      <name val="Calibri"/>
      <family val="2"/>
      <scheme val="minor"/>
    </font>
    <font>
      <sz val="10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rgb="FF0000CC"/>
      <name val="Calibri"/>
      <family val="2"/>
      <scheme val="minor"/>
    </font>
    <font>
      <b/>
      <i/>
      <sz val="14"/>
      <color rgb="FF0000CC"/>
      <name val="Calibri"/>
      <family val="2"/>
      <scheme val="minor"/>
    </font>
    <font>
      <sz val="10"/>
      <name val="Arial Narrow"/>
      <family val="2"/>
    </font>
    <font>
      <b/>
      <sz val="12"/>
      <color rgb="FF0000CC"/>
      <name val="Arial Narrow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Arial Narrow"/>
      <family val="2"/>
    </font>
    <font>
      <b/>
      <sz val="11"/>
      <color theme="1"/>
      <name val="Arial Narrow"/>
      <family val="2"/>
    </font>
    <font>
      <b/>
      <sz val="12"/>
      <color rgb="FF0000FF"/>
      <name val="Arial Narrow"/>
      <family val="2"/>
    </font>
    <font>
      <b/>
      <sz val="11"/>
      <color rgb="FF0000CC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Arial Narrow"/>
      <family val="2"/>
    </font>
    <font>
      <b/>
      <sz val="10"/>
      <color rgb="FF0000FF"/>
      <name val="Arial Narrow"/>
      <family val="2"/>
    </font>
    <font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C00000"/>
      <name val="Arial Narrow"/>
      <family val="2"/>
    </font>
    <font>
      <b/>
      <sz val="11"/>
      <color rgb="FFFF0000"/>
      <name val="Arial Narrow"/>
      <family val="2"/>
    </font>
    <font>
      <sz val="11"/>
      <color theme="1"/>
      <name val="Arial Narrow"/>
      <family val="2"/>
    </font>
    <font>
      <sz val="11"/>
      <color rgb="FF0000CC"/>
      <name val="Arial Narrow"/>
      <family val="2"/>
    </font>
    <font>
      <b/>
      <sz val="11"/>
      <color rgb="FF0000FF"/>
      <name val="Arial Narrow"/>
      <family val="2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CC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rgb="FFFF0000"/>
      <name val="Arial Narrow"/>
      <family val="2"/>
    </font>
    <font>
      <b/>
      <sz val="11"/>
      <color indexed="8"/>
      <name val="Calibri"/>
      <family val="2"/>
    </font>
    <font>
      <b/>
      <i/>
      <u/>
      <sz val="11"/>
      <color theme="1"/>
      <name val="Calibri"/>
      <family val="2"/>
      <scheme val="minor"/>
    </font>
    <font>
      <b/>
      <i/>
      <u/>
      <sz val="11"/>
      <color rgb="FF0000CC"/>
      <name val="Calibri"/>
      <family val="2"/>
      <scheme val="minor"/>
    </font>
    <font>
      <b/>
      <i/>
      <u/>
      <sz val="12"/>
      <color rgb="FF0000FF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rgb="FF0000FF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u/>
      <sz val="14"/>
      <color rgb="FF0000CC"/>
      <name val="Calibri"/>
      <family val="2"/>
      <scheme val="minor"/>
    </font>
    <font>
      <b/>
      <i/>
      <sz val="12"/>
      <color rgb="FF0000FF"/>
      <name val="Calibri"/>
      <family val="2"/>
      <scheme val="minor"/>
    </font>
    <font>
      <b/>
      <sz val="11"/>
      <color rgb="FFC00000"/>
      <name val="Arial Narrow"/>
      <family val="2"/>
    </font>
    <font>
      <b/>
      <i/>
      <sz val="11"/>
      <color rgb="FF0000FF"/>
      <name val="Arial Narrow"/>
      <family val="2"/>
    </font>
    <font>
      <b/>
      <sz val="13"/>
      <color theme="1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name val="Arial"/>
      <family val="2"/>
    </font>
    <font>
      <b/>
      <sz val="12"/>
      <color rgb="FFC00000"/>
      <name val="Arial Narrow"/>
      <family val="2"/>
    </font>
    <font>
      <sz val="10"/>
      <name val="Calibri"/>
      <family val="2"/>
      <scheme val="minor"/>
    </font>
    <font>
      <b/>
      <i/>
      <sz val="12"/>
      <color rgb="FF0000FF"/>
      <name val="Arial Narrow"/>
      <family val="2"/>
    </font>
    <font>
      <b/>
      <i/>
      <sz val="18"/>
      <color rgb="FF0000FF"/>
      <name val="Calibri"/>
      <family val="2"/>
      <scheme val="minor"/>
    </font>
    <font>
      <b/>
      <sz val="11"/>
      <color rgb="FF000000"/>
      <name val="Arial Narrow"/>
      <family val="2"/>
    </font>
    <font>
      <sz val="12"/>
      <color rgb="FFC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9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5" fillId="0" borderId="58" xfId="0" applyFont="1" applyFill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4" fillId="0" borderId="26" xfId="0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35" fillId="0" borderId="6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4" fillId="0" borderId="35" xfId="0" applyFont="1" applyFill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4" fillId="0" borderId="58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4" fillId="0" borderId="52" xfId="0" applyFont="1" applyFill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35" fillId="0" borderId="5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28" fillId="0" borderId="64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41" fillId="3" borderId="59" xfId="0" applyFont="1" applyFill="1" applyBorder="1" applyAlignment="1">
      <alignment horizontal="center" vertical="center"/>
    </xf>
    <xf numFmtId="0" fontId="26" fillId="3" borderId="20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41" fillId="3" borderId="58" xfId="0" applyFont="1" applyFill="1" applyBorder="1" applyAlignment="1">
      <alignment horizontal="center" vertical="center"/>
    </xf>
    <xf numFmtId="0" fontId="26" fillId="3" borderId="58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1" fillId="0" borderId="6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2" fillId="0" borderId="4" xfId="0" applyFont="1" applyFill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42" fillId="0" borderId="26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42" fillId="0" borderId="39" xfId="0" applyFont="1" applyFill="1" applyBorder="1" applyAlignment="1">
      <alignment horizontal="center" vertical="center"/>
    </xf>
    <xf numFmtId="0" fontId="22" fillId="0" borderId="76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2" fillId="4" borderId="27" xfId="0" applyFont="1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26" fillId="4" borderId="26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7" fillId="4" borderId="26" xfId="0" applyFont="1" applyFill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1" fillId="0" borderId="58" xfId="0" applyFont="1" applyFill="1" applyBorder="1" applyAlignment="1">
      <alignment horizontal="center" vertical="center"/>
    </xf>
    <xf numFmtId="0" fontId="22" fillId="4" borderId="2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9" fillId="4" borderId="71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24" fillId="4" borderId="39" xfId="0" applyFont="1" applyFill="1" applyBorder="1" applyAlignment="1">
      <alignment horizontal="center" vertical="center"/>
    </xf>
    <xf numFmtId="0" fontId="42" fillId="4" borderId="16" xfId="0" applyFont="1" applyFill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49" fillId="2" borderId="4" xfId="0" applyFont="1" applyFill="1" applyBorder="1" applyAlignment="1">
      <alignment horizontal="center" vertical="center"/>
    </xf>
    <xf numFmtId="0" fontId="50" fillId="2" borderId="4" xfId="0" applyFont="1" applyFill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/>
    </xf>
    <xf numFmtId="0" fontId="51" fillId="0" borderId="4" xfId="0" applyFont="1" applyFill="1" applyBorder="1" applyAlignment="1">
      <alignment horizontal="center" vertical="center"/>
    </xf>
    <xf numFmtId="0" fontId="51" fillId="0" borderId="4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6" fillId="0" borderId="53" xfId="0" applyFont="1" applyFill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28" fillId="0" borderId="59" xfId="0" applyFont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51" fillId="0" borderId="2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51" fillId="0" borderId="26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42" fillId="0" borderId="35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51" fillId="0" borderId="35" xfId="0" applyFont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42" fillId="0" borderId="21" xfId="0" applyFont="1" applyFill="1" applyBorder="1" applyAlignment="1">
      <alignment horizontal="center" vertical="center"/>
    </xf>
    <xf numFmtId="0" fontId="26" fillId="0" borderId="59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26" fillId="0" borderId="61" xfId="0" applyFont="1" applyFill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52" fillId="0" borderId="26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7" fillId="3" borderId="58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 vertical="center"/>
    </xf>
    <xf numFmtId="1" fontId="7" fillId="0" borderId="26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6" fillId="0" borderId="35" xfId="0" applyNumberFormat="1" applyFont="1" applyBorder="1" applyAlignment="1">
      <alignment horizontal="center" vertical="center"/>
    </xf>
    <xf numFmtId="1" fontId="7" fillId="0" borderId="35" xfId="0" applyNumberFormat="1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/>
    </xf>
    <xf numFmtId="1" fontId="7" fillId="0" borderId="19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1" fontId="6" fillId="0" borderId="39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54" fillId="2" borderId="4" xfId="0" applyFont="1" applyFill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5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7" fillId="0" borderId="18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/>
    </xf>
    <xf numFmtId="0" fontId="53" fillId="0" borderId="19" xfId="0" applyFont="1" applyBorder="1" applyAlignment="1">
      <alignment horizontal="center" vertical="center"/>
    </xf>
    <xf numFmtId="0" fontId="56" fillId="0" borderId="5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56" fillId="0" borderId="2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56" fillId="0" borderId="3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56" fillId="0" borderId="47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57" fillId="0" borderId="19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3" fillId="0" borderId="58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6" fillId="0" borderId="59" xfId="0" applyFont="1" applyBorder="1" applyAlignment="1">
      <alignment horizontal="center" vertical="center"/>
    </xf>
    <xf numFmtId="0" fontId="56" fillId="0" borderId="58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1" fillId="0" borderId="74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5" fillId="0" borderId="47" xfId="0" applyFont="1" applyFill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5" fillId="0" borderId="56" xfId="0" applyFont="1" applyFill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5" fillId="0" borderId="64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2" fillId="0" borderId="32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8" fillId="0" borderId="0" xfId="0" applyFont="1" applyAlignment="1">
      <alignment horizontal="center" vertical="center"/>
    </xf>
    <xf numFmtId="0" fontId="16" fillId="2" borderId="4" xfId="0" applyFont="1" applyFill="1" applyBorder="1" applyAlignment="1">
      <alignment vertical="center" wrapText="1"/>
    </xf>
    <xf numFmtId="0" fontId="8" fillId="0" borderId="7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60" fillId="0" borderId="35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60" fillId="0" borderId="1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0" fillId="0" borderId="2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62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3" fillId="2" borderId="4" xfId="0" applyFont="1" applyFill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58" fillId="0" borderId="58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58" fillId="0" borderId="61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64" fillId="0" borderId="63" xfId="0" applyFont="1" applyBorder="1" applyAlignment="1">
      <alignment horizontal="center" vertical="center"/>
    </xf>
    <xf numFmtId="0" fontId="64" fillId="0" borderId="54" xfId="0" applyFont="1" applyBorder="1" applyAlignment="1">
      <alignment horizontal="center" vertical="center"/>
    </xf>
    <xf numFmtId="0" fontId="64" fillId="0" borderId="55" xfId="0" applyFont="1" applyBorder="1" applyAlignment="1">
      <alignment horizontal="center" vertical="center"/>
    </xf>
    <xf numFmtId="0" fontId="65" fillId="0" borderId="25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66" fillId="0" borderId="25" xfId="0" applyFont="1" applyBorder="1" applyAlignment="1">
      <alignment horizontal="center" vertical="center"/>
    </xf>
    <xf numFmtId="0" fontId="64" fillId="0" borderId="60" xfId="0" applyFont="1" applyBorder="1" applyAlignment="1">
      <alignment horizontal="center" vertical="center"/>
    </xf>
    <xf numFmtId="0" fontId="64" fillId="0" borderId="49" xfId="0" applyFont="1" applyBorder="1" applyAlignment="1">
      <alignment horizontal="center" vertical="center"/>
    </xf>
    <xf numFmtId="0" fontId="64" fillId="0" borderId="50" xfId="0" applyFont="1" applyBorder="1" applyAlignment="1">
      <alignment horizontal="center" vertical="center"/>
    </xf>
    <xf numFmtId="0" fontId="65" fillId="0" borderId="34" xfId="0" applyFont="1" applyBorder="1" applyAlignment="1">
      <alignment horizontal="center" vertical="center"/>
    </xf>
    <xf numFmtId="0" fontId="66" fillId="0" borderId="35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4" fillId="0" borderId="75" xfId="0" applyFont="1" applyBorder="1" applyAlignment="1">
      <alignment horizontal="center" vertical="center"/>
    </xf>
    <xf numFmtId="0" fontId="64" fillId="0" borderId="78" xfId="0" applyFont="1" applyBorder="1" applyAlignment="1">
      <alignment horizontal="center" vertical="center"/>
    </xf>
    <xf numFmtId="0" fontId="64" fillId="0" borderId="74" xfId="0" applyFont="1" applyBorder="1" applyAlignment="1">
      <alignment horizontal="center" vertical="center"/>
    </xf>
    <xf numFmtId="0" fontId="65" fillId="0" borderId="40" xfId="0" applyFont="1" applyBorder="1" applyAlignment="1">
      <alignment horizontal="center" vertical="center"/>
    </xf>
    <xf numFmtId="0" fontId="28" fillId="0" borderId="76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66" fillId="0" borderId="4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4" fillId="0" borderId="65" xfId="0" applyFont="1" applyBorder="1" applyAlignment="1">
      <alignment horizontal="center" vertical="center"/>
    </xf>
    <xf numFmtId="0" fontId="64" fillId="0" borderId="66" xfId="0" applyFont="1" applyBorder="1" applyAlignment="1">
      <alignment horizontal="center" vertical="center"/>
    </xf>
    <xf numFmtId="0" fontId="64" fillId="0" borderId="67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4" fillId="0" borderId="62" xfId="0" applyFont="1" applyBorder="1" applyAlignment="1">
      <alignment horizontal="center" vertical="center"/>
    </xf>
    <xf numFmtId="0" fontId="64" fillId="0" borderId="30" xfId="0" applyFont="1" applyBorder="1" applyAlignment="1">
      <alignment horizontal="center" vertical="center"/>
    </xf>
    <xf numFmtId="0" fontId="64" fillId="0" borderId="31" xfId="0" applyFont="1" applyBorder="1" applyAlignment="1">
      <alignment horizontal="center" vertical="center"/>
    </xf>
    <xf numFmtId="0" fontId="65" fillId="0" borderId="32" xfId="0" applyFont="1" applyBorder="1" applyAlignment="1">
      <alignment horizontal="center" vertical="center"/>
    </xf>
    <xf numFmtId="0" fontId="28" fillId="3" borderId="26" xfId="0" applyFont="1" applyFill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64" fillId="0" borderId="53" xfId="0" applyFont="1" applyBorder="1" applyAlignment="1">
      <alignment horizontal="center" vertical="center"/>
    </xf>
    <xf numFmtId="0" fontId="67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0" fillId="0" borderId="9" xfId="0" applyFont="1" applyBorder="1" applyAlignment="1">
      <alignment horizontal="center" vertical="center"/>
    </xf>
    <xf numFmtId="0" fontId="61" fillId="0" borderId="15" xfId="0" applyFont="1" applyBorder="1" applyAlignment="1">
      <alignment horizontal="center" vertical="center"/>
    </xf>
    <xf numFmtId="0" fontId="51" fillId="0" borderId="17" xfId="0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61" fillId="0" borderId="27" xfId="0" applyFont="1" applyBorder="1" applyAlignment="1">
      <alignment horizontal="center" vertical="center"/>
    </xf>
    <xf numFmtId="0" fontId="51" fillId="0" borderId="32" xfId="0" applyFont="1" applyBorder="1" applyAlignment="1">
      <alignment horizontal="center" vertical="center"/>
    </xf>
    <xf numFmtId="0" fontId="52" fillId="0" borderId="3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0" fillId="0" borderId="16" xfId="0" applyFont="1" applyBorder="1" applyAlignment="1">
      <alignment horizontal="center" vertical="center"/>
    </xf>
    <xf numFmtId="0" fontId="61" fillId="0" borderId="64" xfId="0" applyFont="1" applyBorder="1" applyAlignment="1">
      <alignment horizontal="center" vertical="center"/>
    </xf>
    <xf numFmtId="0" fontId="52" fillId="0" borderId="28" xfId="0" applyFont="1" applyBorder="1" applyAlignment="1">
      <alignment horizontal="center" vertical="center"/>
    </xf>
    <xf numFmtId="0" fontId="61" fillId="0" borderId="47" xfId="0" applyFont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2" fillId="0" borderId="35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60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61" fillId="0" borderId="76" xfId="0" applyFont="1" applyBorder="1" applyAlignment="1">
      <alignment horizontal="center" vertical="center"/>
    </xf>
    <xf numFmtId="0" fontId="51" fillId="0" borderId="40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51" fillId="0" borderId="20" xfId="0" applyFont="1" applyBorder="1" applyAlignment="1">
      <alignment horizontal="center" vertical="center"/>
    </xf>
    <xf numFmtId="0" fontId="50" fillId="2" borderId="4" xfId="0" applyFont="1" applyFill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61" fillId="0" borderId="56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59" fillId="0" borderId="3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59" fillId="0" borderId="17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59" fillId="0" borderId="32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61" fillId="0" borderId="42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59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61" fillId="0" borderId="5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41" fillId="0" borderId="57" xfId="0" applyFont="1" applyBorder="1" applyAlignment="1">
      <alignment horizontal="center" vertical="center"/>
    </xf>
    <xf numFmtId="0" fontId="68" fillId="0" borderId="63" xfId="0" applyFont="1" applyBorder="1" applyAlignment="1">
      <alignment horizontal="center" vertical="center"/>
    </xf>
    <xf numFmtId="0" fontId="68" fillId="0" borderId="54" xfId="0" applyFont="1" applyBorder="1" applyAlignment="1">
      <alignment horizontal="center" vertical="center"/>
    </xf>
    <xf numFmtId="0" fontId="68" fillId="0" borderId="55" xfId="0" applyFont="1" applyBorder="1" applyAlignment="1">
      <alignment horizontal="center" vertical="center"/>
    </xf>
    <xf numFmtId="0" fontId="68" fillId="0" borderId="19" xfId="0" applyFont="1" applyBorder="1" applyAlignment="1">
      <alignment vertical="center"/>
    </xf>
    <xf numFmtId="0" fontId="68" fillId="0" borderId="52" xfId="0" applyFont="1" applyBorder="1" applyAlignment="1">
      <alignment horizontal="center" vertical="center"/>
    </xf>
    <xf numFmtId="0" fontId="58" fillId="0" borderId="27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69" fillId="0" borderId="52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58" fillId="0" borderId="5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69" fillId="0" borderId="58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70" fillId="0" borderId="19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69" fillId="0" borderId="61" xfId="0" applyFont="1" applyBorder="1" applyAlignment="1">
      <alignment horizontal="center" vertical="center"/>
    </xf>
    <xf numFmtId="0" fontId="58" fillId="0" borderId="47" xfId="0" applyFont="1" applyBorder="1" applyAlignment="1">
      <alignment horizontal="center" vertical="center"/>
    </xf>
    <xf numFmtId="0" fontId="66" fillId="0" borderId="19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68" fillId="0" borderId="31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69" fillId="0" borderId="43" xfId="0" applyFont="1" applyBorder="1" applyAlignment="1">
      <alignment horizontal="center" vertical="center"/>
    </xf>
    <xf numFmtId="0" fontId="58" fillId="0" borderId="42" xfId="0" applyFont="1" applyBorder="1" applyAlignment="1">
      <alignment horizontal="center" vertical="center"/>
    </xf>
    <xf numFmtId="0" fontId="66" fillId="0" borderId="11" xfId="0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69" fillId="0" borderId="0" xfId="0" applyFont="1" applyBorder="1" applyAlignment="1">
      <alignment horizontal="center" vertical="center"/>
    </xf>
    <xf numFmtId="0" fontId="58" fillId="0" borderId="6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69" fillId="0" borderId="33" xfId="0" applyFont="1" applyBorder="1" applyAlignment="1">
      <alignment horizontal="center" vertical="center"/>
    </xf>
    <xf numFmtId="0" fontId="58" fillId="0" borderId="26" xfId="0" applyFont="1" applyBorder="1" applyAlignment="1">
      <alignment horizontal="center" vertical="center"/>
    </xf>
    <xf numFmtId="0" fontId="69" fillId="0" borderId="42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69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9" fillId="0" borderId="64" xfId="0" applyFont="1" applyBorder="1" applyAlignment="1">
      <alignment horizontal="center" vertical="center"/>
    </xf>
    <xf numFmtId="0" fontId="60" fillId="0" borderId="43" xfId="0" applyFont="1" applyBorder="1" applyAlignment="1">
      <alignment horizontal="center" vertical="center"/>
    </xf>
    <xf numFmtId="0" fontId="58" fillId="0" borderId="1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60" fillId="0" borderId="52" xfId="0" applyFont="1" applyBorder="1" applyAlignment="1">
      <alignment horizontal="center" vertical="center"/>
    </xf>
    <xf numFmtId="0" fontId="58" fillId="0" borderId="19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60" fillId="0" borderId="58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69" fillId="0" borderId="1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69" fillId="0" borderId="5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9" fillId="0" borderId="2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1" fillId="2" borderId="4" xfId="0" applyFont="1" applyFill="1" applyBorder="1" applyAlignment="1">
      <alignment horizontal="center" vertical="center"/>
    </xf>
    <xf numFmtId="9" fontId="1" fillId="0" borderId="0" xfId="1" applyFont="1" applyAlignment="1">
      <alignment vertical="center"/>
    </xf>
    <xf numFmtId="0" fontId="26" fillId="0" borderId="22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58" fillId="3" borderId="27" xfId="0" applyFont="1" applyFill="1" applyBorder="1" applyAlignment="1">
      <alignment horizontal="center" vertical="center"/>
    </xf>
    <xf numFmtId="0" fontId="26" fillId="0" borderId="48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26" fillId="3" borderId="53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26" fillId="3" borderId="26" xfId="0" applyFont="1" applyFill="1" applyBorder="1" applyAlignment="1">
      <alignment horizontal="center" vertical="center"/>
    </xf>
    <xf numFmtId="0" fontId="58" fillId="3" borderId="56" xfId="0" applyFont="1" applyFill="1" applyBorder="1" applyAlignment="1">
      <alignment horizontal="center" vertical="center"/>
    </xf>
    <xf numFmtId="0" fontId="26" fillId="3" borderId="32" xfId="0" applyFont="1" applyFill="1" applyBorder="1" applyAlignment="1">
      <alignment horizontal="center" vertical="center"/>
    </xf>
    <xf numFmtId="0" fontId="26" fillId="3" borderId="29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69" fillId="0" borderId="26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69" fillId="0" borderId="1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69" fillId="0" borderId="39" xfId="0" applyFont="1" applyBorder="1" applyAlignment="1">
      <alignment horizontal="center" vertical="center"/>
    </xf>
    <xf numFmtId="0" fontId="58" fillId="0" borderId="76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69" fillId="3" borderId="32" xfId="0" applyFont="1" applyFill="1" applyBorder="1" applyAlignment="1">
      <alignment horizontal="center" vertical="center"/>
    </xf>
    <xf numFmtId="0" fontId="69" fillId="0" borderId="16" xfId="0" applyFont="1" applyBorder="1" applyAlignment="1">
      <alignment horizontal="center" vertical="center"/>
    </xf>
    <xf numFmtId="0" fontId="58" fillId="3" borderId="64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30" fillId="3" borderId="20" xfId="0" applyFont="1" applyFill="1" applyBorder="1" applyAlignment="1">
      <alignment horizontal="center" vertical="center"/>
    </xf>
    <xf numFmtId="0" fontId="27" fillId="3" borderId="26" xfId="0" applyFont="1" applyFill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58" fillId="0" borderId="50" xfId="0" applyFont="1" applyBorder="1" applyAlignment="1">
      <alignment horizontal="center" vertical="center"/>
    </xf>
    <xf numFmtId="0" fontId="69" fillId="0" borderId="34" xfId="0" applyFont="1" applyBorder="1" applyAlignment="1">
      <alignment horizontal="center" vertical="center"/>
    </xf>
    <xf numFmtId="0" fontId="58" fillId="0" borderId="35" xfId="0" applyFont="1" applyBorder="1" applyAlignment="1">
      <alignment horizontal="center" vertical="center"/>
    </xf>
    <xf numFmtId="0" fontId="58" fillId="0" borderId="14" xfId="0" applyFont="1" applyBorder="1" applyAlignment="1">
      <alignment horizontal="center" vertical="center"/>
    </xf>
    <xf numFmtId="0" fontId="69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0" fillId="0" borderId="75" xfId="0" applyFont="1" applyBorder="1" applyAlignment="1">
      <alignment horizontal="center" vertical="center"/>
    </xf>
    <xf numFmtId="0" fontId="58" fillId="0" borderId="74" xfId="0" applyFont="1" applyBorder="1" applyAlignment="1">
      <alignment horizontal="center" vertical="center"/>
    </xf>
    <xf numFmtId="0" fontId="69" fillId="0" borderId="4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58" fillId="0" borderId="39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58" fillId="0" borderId="24" xfId="0" applyFont="1" applyBorder="1" applyAlignment="1">
      <alignment horizontal="center" vertical="center"/>
    </xf>
    <xf numFmtId="0" fontId="69" fillId="0" borderId="28" xfId="0" applyFont="1" applyBorder="1" applyAlignment="1">
      <alignment horizontal="center" vertical="center"/>
    </xf>
    <xf numFmtId="0" fontId="58" fillId="0" borderId="45" xfId="0" applyFont="1" applyBorder="1" applyAlignment="1">
      <alignment horizontal="center" vertical="center"/>
    </xf>
    <xf numFmtId="0" fontId="69" fillId="0" borderId="20" xfId="0" applyFont="1" applyBorder="1" applyAlignment="1">
      <alignment horizontal="center" vertical="center"/>
    </xf>
    <xf numFmtId="0" fontId="58" fillId="0" borderId="51" xfId="0" applyFont="1" applyBorder="1" applyAlignment="1">
      <alignment horizontal="center" vertical="center"/>
    </xf>
    <xf numFmtId="0" fontId="58" fillId="0" borderId="57" xfId="0" applyFont="1" applyBorder="1" applyAlignment="1">
      <alignment horizontal="center" vertical="center"/>
    </xf>
    <xf numFmtId="0" fontId="69" fillId="0" borderId="25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58" fillId="0" borderId="31" xfId="0" applyFont="1" applyBorder="1" applyAlignment="1">
      <alignment horizontal="center" vertical="center"/>
    </xf>
    <xf numFmtId="0" fontId="69" fillId="0" borderId="32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5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62" fillId="0" borderId="40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76" xfId="0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53" fillId="2" borderId="2" xfId="0" applyFont="1" applyFill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 wrapText="1"/>
    </xf>
    <xf numFmtId="0" fontId="50" fillId="2" borderId="3" xfId="0" applyFont="1" applyFill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/>
    </xf>
    <xf numFmtId="0" fontId="57" fillId="0" borderId="15" xfId="0" applyFont="1" applyBorder="1" applyAlignment="1">
      <alignment horizontal="center" vertical="center"/>
    </xf>
    <xf numFmtId="0" fontId="57" fillId="0" borderId="28" xfId="0" applyFont="1" applyBorder="1" applyAlignment="1">
      <alignment horizontal="center" vertical="center"/>
    </xf>
    <xf numFmtId="0" fontId="57" fillId="0" borderId="64" xfId="0" applyFont="1" applyBorder="1" applyAlignment="1">
      <alignment horizontal="center" vertical="center"/>
    </xf>
    <xf numFmtId="0" fontId="57" fillId="0" borderId="40" xfId="0" applyFont="1" applyBorder="1" applyAlignment="1">
      <alignment horizontal="center" vertical="center"/>
    </xf>
    <xf numFmtId="0" fontId="57" fillId="0" borderId="76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76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3" fillId="0" borderId="0" xfId="0" applyFont="1" applyAlignment="1">
      <alignment vertical="center"/>
    </xf>
    <xf numFmtId="0" fontId="75" fillId="0" borderId="0" xfId="0" applyFont="1" applyAlignment="1">
      <alignment horizontal="center" vertical="center"/>
    </xf>
    <xf numFmtId="0" fontId="51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77" fillId="2" borderId="1" xfId="0" applyFont="1" applyFill="1" applyBorder="1" applyAlignment="1">
      <alignment horizontal="center" vertical="center"/>
    </xf>
    <xf numFmtId="0" fontId="77" fillId="2" borderId="2" xfId="0" applyFont="1" applyFill="1" applyBorder="1" applyAlignment="1">
      <alignment horizontal="center" vertical="center"/>
    </xf>
    <xf numFmtId="0" fontId="77" fillId="2" borderId="3" xfId="0" applyFont="1" applyFill="1" applyBorder="1" applyAlignment="1">
      <alignment horizontal="center" vertical="center"/>
    </xf>
    <xf numFmtId="0" fontId="76" fillId="3" borderId="0" xfId="0" applyFont="1" applyFill="1" applyBorder="1" applyAlignment="1">
      <alignment horizontal="center" vertical="center" wrapText="1"/>
    </xf>
    <xf numFmtId="0" fontId="78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8" fillId="0" borderId="0" xfId="0" applyFont="1" applyAlignment="1">
      <alignment vertical="center"/>
    </xf>
    <xf numFmtId="0" fontId="77" fillId="0" borderId="1" xfId="0" applyFont="1" applyBorder="1" applyAlignment="1">
      <alignment horizontal="center" vertical="center"/>
    </xf>
    <xf numFmtId="0" fontId="77" fillId="0" borderId="2" xfId="0" applyFont="1" applyBorder="1" applyAlignment="1">
      <alignment horizontal="center" vertical="center"/>
    </xf>
    <xf numFmtId="0" fontId="77" fillId="0" borderId="3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0" fillId="0" borderId="0" xfId="0" applyFont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81" fillId="6" borderId="1" xfId="0" applyFont="1" applyFill="1" applyBorder="1" applyAlignment="1">
      <alignment horizontal="center" vertical="center" wrapText="1"/>
    </xf>
    <xf numFmtId="0" fontId="81" fillId="6" borderId="4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8" fillId="3" borderId="0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6" fillId="3" borderId="0" xfId="0" quotePrefix="1" applyFont="1" applyFill="1" applyBorder="1" applyAlignment="1">
      <alignment horizontal="center" vertical="center"/>
    </xf>
    <xf numFmtId="0" fontId="3" fillId="0" borderId="67" xfId="0" applyFont="1" applyBorder="1" applyAlignment="1">
      <alignment horizontal="center" vertical="center" wrapText="1"/>
    </xf>
    <xf numFmtId="0" fontId="82" fillId="0" borderId="1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51" fillId="0" borderId="1" xfId="0" applyFont="1" applyBorder="1" applyAlignment="1">
      <alignment vertical="center"/>
    </xf>
    <xf numFmtId="0" fontId="30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51" fillId="3" borderId="0" xfId="0" applyFont="1" applyFill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/>
    </xf>
    <xf numFmtId="0" fontId="80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3" fillId="0" borderId="3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2" fillId="0" borderId="76" xfId="0" applyFont="1" applyBorder="1" applyAlignment="1">
      <alignment horizontal="center" vertical="center"/>
    </xf>
    <xf numFmtId="0" fontId="80" fillId="0" borderId="10" xfId="0" applyFont="1" applyBorder="1" applyAlignment="1">
      <alignment horizontal="center" vertical="center"/>
    </xf>
    <xf numFmtId="0" fontId="52" fillId="0" borderId="11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53" fillId="0" borderId="26" xfId="0" applyFont="1" applyBorder="1" applyAlignment="1">
      <alignment horizontal="center" vertical="center"/>
    </xf>
    <xf numFmtId="0" fontId="80" fillId="0" borderId="32" xfId="0" applyFont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53" fillId="0" borderId="39" xfId="0" applyFont="1" applyBorder="1" applyAlignment="1">
      <alignment horizontal="center" vertical="center"/>
    </xf>
    <xf numFmtId="0" fontId="80" fillId="0" borderId="39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52" fillId="0" borderId="39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65" fillId="0" borderId="76" xfId="0" applyFont="1" applyBorder="1" applyAlignment="1">
      <alignment vertical="center"/>
    </xf>
    <xf numFmtId="0" fontId="80" fillId="0" borderId="40" xfId="0" applyFont="1" applyBorder="1" applyAlignment="1">
      <alignment horizontal="center" vertical="center"/>
    </xf>
    <xf numFmtId="0" fontId="65" fillId="0" borderId="39" xfId="0" applyFont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51" fillId="0" borderId="43" xfId="0" applyFont="1" applyBorder="1" applyAlignment="1">
      <alignment horizontal="center" vertical="center"/>
    </xf>
    <xf numFmtId="0" fontId="65" fillId="0" borderId="11" xfId="0" applyFont="1" applyBorder="1" applyAlignment="1">
      <alignment vertical="center"/>
    </xf>
    <xf numFmtId="0" fontId="51" fillId="0" borderId="41" xfId="0" applyFont="1" applyBorder="1" applyAlignment="1">
      <alignment horizontal="center" vertical="center"/>
    </xf>
    <xf numFmtId="0" fontId="83" fillId="3" borderId="0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80" fillId="0" borderId="25" xfId="0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65" fillId="0" borderId="19" xfId="0" applyFont="1" applyBorder="1" applyAlignment="1">
      <alignment vertical="center"/>
    </xf>
    <xf numFmtId="0" fontId="51" fillId="0" borderId="27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61" fillId="0" borderId="25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84" fillId="0" borderId="4" xfId="0" applyFont="1" applyBorder="1" applyAlignment="1">
      <alignment horizontal="center" vertical="center"/>
    </xf>
    <xf numFmtId="0" fontId="85" fillId="0" borderId="1" xfId="0" applyFont="1" applyBorder="1" applyAlignment="1">
      <alignment horizontal="center" vertical="center"/>
    </xf>
    <xf numFmtId="0" fontId="85" fillId="0" borderId="2" xfId="0" applyFont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0" fontId="42" fillId="2" borderId="3" xfId="0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0" fontId="36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65" fillId="0" borderId="0" xfId="0" applyFont="1" applyBorder="1" applyAlignment="1">
      <alignment vertical="center"/>
    </xf>
    <xf numFmtId="0" fontId="48" fillId="5" borderId="1" xfId="0" applyFont="1" applyFill="1" applyBorder="1" applyAlignment="1">
      <alignment horizontal="center" vertical="center"/>
    </xf>
    <xf numFmtId="0" fontId="48" fillId="5" borderId="2" xfId="0" applyFont="1" applyFill="1" applyBorder="1" applyAlignment="1">
      <alignment horizontal="center" vertical="center"/>
    </xf>
    <xf numFmtId="0" fontId="20" fillId="0" borderId="4" xfId="0" quotePrefix="1" applyFont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5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82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0" fillId="0" borderId="0" xfId="0" applyFont="1" applyBorder="1" applyAlignment="1">
      <alignment vertical="center" wrapText="1"/>
    </xf>
    <xf numFmtId="0" fontId="3" fillId="0" borderId="43" xfId="0" applyFont="1" applyBorder="1" applyAlignment="1">
      <alignment horizontal="center" vertical="center"/>
    </xf>
    <xf numFmtId="0" fontId="52" fillId="0" borderId="4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5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53" fillId="0" borderId="16" xfId="0" applyFont="1" applyBorder="1" applyAlignment="1">
      <alignment horizontal="center" vertical="center"/>
    </xf>
    <xf numFmtId="0" fontId="80" fillId="0" borderId="16" xfId="0" applyFont="1" applyBorder="1" applyAlignment="1">
      <alignment horizontal="center" vertical="center"/>
    </xf>
    <xf numFmtId="0" fontId="52" fillId="0" borderId="6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80" fillId="0" borderId="3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80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2" fillId="0" borderId="52" xfId="0" applyFont="1" applyBorder="1" applyAlignment="1">
      <alignment horizontal="center" vertical="center"/>
    </xf>
    <xf numFmtId="0" fontId="51" fillId="0" borderId="56" xfId="0" applyFont="1" applyBorder="1" applyAlignment="1">
      <alignment vertical="center"/>
    </xf>
    <xf numFmtId="0" fontId="3" fillId="0" borderId="52" xfId="0" applyFont="1" applyBorder="1" applyAlignment="1">
      <alignment horizontal="center" vertical="center"/>
    </xf>
    <xf numFmtId="0" fontId="51" fillId="0" borderId="26" xfId="0" applyFont="1" applyBorder="1" applyAlignment="1">
      <alignment vertical="center"/>
    </xf>
    <xf numFmtId="0" fontId="0" fillId="0" borderId="31" xfId="0" applyFont="1" applyBorder="1" applyAlignment="1">
      <alignment horizontal="center" vertical="center"/>
    </xf>
    <xf numFmtId="0" fontId="80" fillId="0" borderId="26" xfId="0" applyFont="1" applyBorder="1" applyAlignment="1">
      <alignment horizontal="center" vertical="center"/>
    </xf>
    <xf numFmtId="0" fontId="52" fillId="0" borderId="58" xfId="0" applyFont="1" applyBorder="1" applyAlignment="1">
      <alignment horizontal="center" vertical="center"/>
    </xf>
    <xf numFmtId="0" fontId="51" fillId="0" borderId="27" xfId="0" applyFont="1" applyBorder="1" applyAlignment="1">
      <alignment vertical="center"/>
    </xf>
    <xf numFmtId="0" fontId="0" fillId="0" borderId="74" xfId="0" applyFont="1" applyBorder="1" applyAlignment="1">
      <alignment horizontal="center" vertical="center"/>
    </xf>
    <xf numFmtId="0" fontId="52" fillId="0" borderId="4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1" fillId="0" borderId="76" xfId="0" applyFont="1" applyBorder="1" applyAlignment="1">
      <alignment vertical="center"/>
    </xf>
    <xf numFmtId="0" fontId="52" fillId="0" borderId="25" xfId="0" applyFont="1" applyBorder="1" applyAlignment="1">
      <alignment horizontal="center" vertical="center"/>
    </xf>
    <xf numFmtId="0" fontId="52" fillId="0" borderId="43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51" fillId="0" borderId="11" xfId="0" applyFont="1" applyBorder="1" applyAlignment="1">
      <alignment vertical="center"/>
    </xf>
    <xf numFmtId="0" fontId="22" fillId="3" borderId="25" xfId="0" applyFont="1" applyFill="1" applyBorder="1" applyAlignment="1">
      <alignment horizontal="center" vertical="center"/>
    </xf>
    <xf numFmtId="0" fontId="53" fillId="3" borderId="19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80" fillId="3" borderId="19" xfId="0" applyFont="1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52" fillId="3" borderId="5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51" fillId="3" borderId="26" xfId="0" applyFont="1" applyFill="1" applyBorder="1" applyAlignment="1">
      <alignment vertical="center"/>
    </xf>
    <xf numFmtId="0" fontId="51" fillId="0" borderId="35" xfId="0" applyFont="1" applyBorder="1" applyAlignment="1">
      <alignment vertical="center"/>
    </xf>
    <xf numFmtId="0" fontId="37" fillId="0" borderId="4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83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80" fillId="0" borderId="4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80" fillId="0" borderId="9" xfId="0" applyFont="1" applyBorder="1" applyAlignment="1">
      <alignment horizontal="center" vertical="center"/>
    </xf>
    <xf numFmtId="0" fontId="53" fillId="0" borderId="2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80" fillId="0" borderId="21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81" fillId="6" borderId="1" xfId="0" applyFont="1" applyFill="1" applyBorder="1" applyAlignment="1">
      <alignment horizontal="center" vertical="center" wrapText="1"/>
    </xf>
    <xf numFmtId="0" fontId="81" fillId="6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86" fillId="0" borderId="10" xfId="0" applyFont="1" applyBorder="1" applyAlignment="1">
      <alignment horizontal="center" vertical="center"/>
    </xf>
    <xf numFmtId="0" fontId="86" fillId="0" borderId="13" xfId="0" applyFont="1" applyBorder="1" applyAlignment="1">
      <alignment horizontal="center" vertical="center"/>
    </xf>
    <xf numFmtId="0" fontId="86" fillId="0" borderId="70" xfId="0" applyFont="1" applyBorder="1" applyAlignment="1">
      <alignment horizontal="center" vertical="center"/>
    </xf>
    <xf numFmtId="0" fontId="86" fillId="0" borderId="14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86" fillId="0" borderId="25" xfId="0" applyFont="1" applyBorder="1" applyAlignment="1">
      <alignment horizontal="center" vertical="center"/>
    </xf>
    <xf numFmtId="0" fontId="86" fillId="0" borderId="54" xfId="0" applyFont="1" applyBorder="1" applyAlignment="1">
      <alignment horizontal="center" vertical="center"/>
    </xf>
    <xf numFmtId="0" fontId="86" fillId="0" borderId="63" xfId="0" applyFont="1" applyBorder="1" applyAlignment="1">
      <alignment horizontal="center" vertical="center"/>
    </xf>
    <xf numFmtId="0" fontId="86" fillId="0" borderId="55" xfId="0" applyFont="1" applyBorder="1" applyAlignment="1">
      <alignment horizontal="center" vertical="center"/>
    </xf>
    <xf numFmtId="0" fontId="86" fillId="0" borderId="34" xfId="0" applyFont="1" applyBorder="1" applyAlignment="1">
      <alignment horizontal="center" vertical="center"/>
    </xf>
    <xf numFmtId="0" fontId="86" fillId="0" borderId="49" xfId="0" applyFont="1" applyBorder="1" applyAlignment="1">
      <alignment horizontal="center" vertical="center"/>
    </xf>
    <xf numFmtId="0" fontId="86" fillId="0" borderId="60" xfId="0" applyFont="1" applyBorder="1" applyAlignment="1">
      <alignment horizontal="center" vertical="center"/>
    </xf>
    <xf numFmtId="0" fontId="86" fillId="0" borderId="50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0" fillId="0" borderId="7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6" fillId="0" borderId="17" xfId="0" applyFont="1" applyBorder="1" applyAlignment="1">
      <alignment horizontal="center" vertical="center"/>
    </xf>
    <xf numFmtId="0" fontId="86" fillId="0" borderId="7" xfId="0" applyFont="1" applyBorder="1" applyAlignment="1">
      <alignment horizontal="center" vertical="center"/>
    </xf>
    <xf numFmtId="0" fontId="86" fillId="0" borderId="6" xfId="0" applyFont="1" applyBorder="1" applyAlignment="1">
      <alignment horizontal="center" vertical="center"/>
    </xf>
    <xf numFmtId="0" fontId="86" fillId="0" borderId="8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86" fillId="0" borderId="32" xfId="0" applyFont="1" applyBorder="1" applyAlignment="1">
      <alignment horizontal="center" vertical="center"/>
    </xf>
    <xf numFmtId="0" fontId="86" fillId="0" borderId="30" xfId="0" applyFont="1" applyBorder="1" applyAlignment="1">
      <alignment horizontal="center" vertical="center"/>
    </xf>
    <xf numFmtId="0" fontId="86" fillId="0" borderId="62" xfId="0" applyFont="1" applyBorder="1" applyAlignment="1">
      <alignment horizontal="center" vertical="center"/>
    </xf>
    <xf numFmtId="0" fontId="86" fillId="0" borderId="31" xfId="0" applyFont="1" applyBorder="1" applyAlignment="1">
      <alignment horizontal="center" vertical="center"/>
    </xf>
    <xf numFmtId="0" fontId="30" fillId="0" borderId="58" xfId="0" applyFont="1" applyBorder="1" applyAlignment="1">
      <alignment horizontal="center" vertical="center"/>
    </xf>
    <xf numFmtId="0" fontId="86" fillId="0" borderId="28" xfId="0" applyFont="1" applyBorder="1" applyAlignment="1">
      <alignment horizontal="center" vertical="center"/>
    </xf>
    <xf numFmtId="0" fontId="86" fillId="0" borderId="23" xfId="0" applyFont="1" applyBorder="1" applyAlignment="1">
      <alignment horizontal="center" vertical="center"/>
    </xf>
    <xf numFmtId="0" fontId="30" fillId="0" borderId="61" xfId="0" applyFont="1" applyBorder="1" applyAlignment="1">
      <alignment horizontal="center" vertical="center"/>
    </xf>
    <xf numFmtId="0" fontId="86" fillId="0" borderId="61" xfId="0" applyFont="1" applyBorder="1" applyAlignment="1">
      <alignment horizontal="center" vertical="center"/>
    </xf>
    <xf numFmtId="0" fontId="86" fillId="0" borderId="51" xfId="0" applyFont="1" applyBorder="1" applyAlignment="1">
      <alignment horizontal="center" vertical="center"/>
    </xf>
    <xf numFmtId="0" fontId="86" fillId="0" borderId="78" xfId="0" applyFont="1" applyBorder="1" applyAlignment="1">
      <alignment horizontal="center" vertical="center"/>
    </xf>
    <xf numFmtId="0" fontId="86" fillId="0" borderId="71" xfId="0" applyFont="1" applyBorder="1" applyAlignment="1">
      <alignment horizontal="center" vertical="center"/>
    </xf>
    <xf numFmtId="0" fontId="86" fillId="0" borderId="24" xfId="0" applyFont="1" applyBorder="1" applyAlignment="1">
      <alignment horizontal="center" vertical="center"/>
    </xf>
    <xf numFmtId="0" fontId="52" fillId="0" borderId="21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85" fillId="0" borderId="3" xfId="0" applyFont="1" applyBorder="1" applyAlignment="1">
      <alignment horizontal="center" vertical="center"/>
    </xf>
    <xf numFmtId="0" fontId="87" fillId="0" borderId="1" xfId="0" applyFont="1" applyBorder="1" applyAlignment="1">
      <alignment horizontal="center" vertical="center"/>
    </xf>
    <xf numFmtId="0" fontId="87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0" fillId="0" borderId="17" xfId="0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88" fillId="0" borderId="29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8" fillId="0" borderId="48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68" fillId="0" borderId="73" xfId="0" applyFont="1" applyBorder="1" applyAlignment="1">
      <alignment horizontal="center" vertical="center"/>
    </xf>
    <xf numFmtId="0" fontId="68" fillId="0" borderId="78" xfId="0" applyFont="1" applyBorder="1" applyAlignment="1">
      <alignment horizontal="center" vertical="center"/>
    </xf>
    <xf numFmtId="0" fontId="68" fillId="0" borderId="74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68" fillId="0" borderId="53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0" fontId="89" fillId="0" borderId="9" xfId="0" applyFont="1" applyBorder="1" applyAlignment="1">
      <alignment horizontal="center" vertical="center" wrapText="1"/>
    </xf>
    <xf numFmtId="0" fontId="64" fillId="0" borderId="8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64" fillId="0" borderId="44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64" fillId="0" borderId="46" xfId="0" applyFont="1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64" fillId="0" borderId="45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64" fillId="0" borderId="51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64" fillId="0" borderId="79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64" fillId="0" borderId="57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85" fillId="0" borderId="40" xfId="0" applyFont="1" applyBorder="1" applyAlignment="1">
      <alignment horizontal="center" vertical="center"/>
    </xf>
    <xf numFmtId="0" fontId="85" fillId="0" borderId="41" xfId="0" applyFont="1" applyBorder="1" applyAlignment="1">
      <alignment horizontal="center" vertical="center"/>
    </xf>
    <xf numFmtId="0" fontId="85" fillId="0" borderId="76" xfId="0" applyFont="1" applyBorder="1" applyAlignment="1">
      <alignment horizontal="center" vertical="center"/>
    </xf>
    <xf numFmtId="0" fontId="42" fillId="2" borderId="40" xfId="0" applyFont="1" applyFill="1" applyBorder="1" applyAlignment="1">
      <alignment horizontal="center" vertical="center"/>
    </xf>
    <xf numFmtId="0" fontId="42" fillId="2" borderId="76" xfId="0" applyFont="1" applyFill="1" applyBorder="1" applyAlignment="1">
      <alignment horizontal="center" vertical="center"/>
    </xf>
    <xf numFmtId="0" fontId="42" fillId="2" borderId="39" xfId="0" applyFont="1" applyFill="1" applyBorder="1" applyAlignment="1">
      <alignment horizontal="center" vertical="center"/>
    </xf>
    <xf numFmtId="0" fontId="90" fillId="2" borderId="1" xfId="0" applyFont="1" applyFill="1" applyBorder="1" applyAlignment="1">
      <alignment horizontal="center" vertical="center"/>
    </xf>
    <xf numFmtId="0" fontId="90" fillId="2" borderId="2" xfId="0" applyFont="1" applyFill="1" applyBorder="1" applyAlignment="1">
      <alignment horizontal="center" vertical="center"/>
    </xf>
    <xf numFmtId="0" fontId="90" fillId="2" borderId="3" xfId="0" applyFont="1" applyFill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0" fillId="0" borderId="1" xfId="0" applyFont="1" applyBorder="1" applyAlignment="1">
      <alignment horizontal="center" vertical="center"/>
    </xf>
    <xf numFmtId="0" fontId="90" fillId="0" borderId="2" xfId="0" applyFont="1" applyBorder="1" applyAlignment="1">
      <alignment horizontal="center" vertical="center"/>
    </xf>
    <xf numFmtId="0" fontId="90" fillId="0" borderId="3" xfId="0" applyFont="1" applyBorder="1" applyAlignment="1">
      <alignment horizontal="center" vertical="center"/>
    </xf>
    <xf numFmtId="0" fontId="81" fillId="6" borderId="2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left" vertical="center" wrapText="1"/>
    </xf>
    <xf numFmtId="0" fontId="26" fillId="6" borderId="2" xfId="0" applyFont="1" applyFill="1" applyBorder="1" applyAlignment="1">
      <alignment horizontal="left" vertical="center" wrapText="1"/>
    </xf>
    <xf numFmtId="0" fontId="26" fillId="6" borderId="3" xfId="0" applyFont="1" applyFill="1" applyBorder="1" applyAlignment="1">
      <alignment horizontal="left" vertical="center" wrapText="1"/>
    </xf>
    <xf numFmtId="0" fontId="3" fillId="0" borderId="74" xfId="0" applyFont="1" applyBorder="1" applyAlignment="1">
      <alignment horizontal="center" vertical="center" wrapText="1"/>
    </xf>
    <xf numFmtId="0" fontId="80" fillId="0" borderId="39" xfId="0" applyFont="1" applyBorder="1" applyAlignment="1">
      <alignment horizontal="center" vertical="center" wrapText="1" shrinkToFit="1"/>
    </xf>
    <xf numFmtId="0" fontId="18" fillId="0" borderId="39" xfId="0" applyFont="1" applyBorder="1" applyAlignment="1">
      <alignment horizontal="center" vertical="center" wrapText="1"/>
    </xf>
    <xf numFmtId="0" fontId="51" fillId="0" borderId="74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 wrapText="1"/>
    </xf>
    <xf numFmtId="0" fontId="20" fillId="0" borderId="7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64" fillId="0" borderId="3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2" fillId="0" borderId="27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52" fillId="0" borderId="59" xfId="0" applyFont="1" applyBorder="1" applyAlignment="1">
      <alignment horizontal="center" vertical="center"/>
    </xf>
    <xf numFmtId="0" fontId="66" fillId="0" borderId="42" xfId="0" applyFont="1" applyBorder="1" applyAlignment="1">
      <alignment horizontal="center" vertical="center"/>
    </xf>
    <xf numFmtId="0" fontId="66" fillId="0" borderId="27" xfId="0" applyFont="1" applyBorder="1" applyAlignment="1">
      <alignment horizontal="center" vertical="center"/>
    </xf>
    <xf numFmtId="0" fontId="52" fillId="0" borderId="61" xfId="0" applyFont="1" applyBorder="1" applyAlignment="1">
      <alignment horizontal="center" vertical="center"/>
    </xf>
    <xf numFmtId="0" fontId="66" fillId="0" borderId="47" xfId="0" applyFont="1" applyBorder="1" applyAlignment="1">
      <alignment horizontal="center" vertical="center"/>
    </xf>
    <xf numFmtId="0" fontId="22" fillId="0" borderId="77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80" fillId="0" borderId="2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80" fillId="0" borderId="52" xfId="0" applyFont="1" applyBorder="1" applyAlignment="1">
      <alignment horizontal="center" vertical="center"/>
    </xf>
    <xf numFmtId="0" fontId="64" fillId="0" borderId="56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64" fillId="0" borderId="24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92" fillId="0" borderId="0" xfId="0" applyFont="1" applyAlignment="1">
      <alignment vertical="center"/>
    </xf>
    <xf numFmtId="0" fontId="92" fillId="0" borderId="0" xfId="0" applyFont="1" applyAlignment="1">
      <alignment horizontal="center" vertical="center"/>
    </xf>
    <xf numFmtId="0" fontId="80" fillId="0" borderId="4" xfId="0" applyFont="1" applyBorder="1" applyAlignment="1">
      <alignment horizontal="center" vertical="center" wrapText="1" shrinkToFit="1"/>
    </xf>
    <xf numFmtId="0" fontId="2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64" fillId="0" borderId="14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0" fillId="0" borderId="64" xfId="0" applyBorder="1" applyAlignment="1">
      <alignment vertical="center"/>
    </xf>
    <xf numFmtId="0" fontId="0" fillId="0" borderId="33" xfId="0" applyBorder="1" applyAlignment="1">
      <alignment vertical="center"/>
    </xf>
    <xf numFmtId="0" fontId="25" fillId="0" borderId="61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64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42" fillId="0" borderId="4" xfId="0" quotePrefix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77" fillId="2" borderId="80" xfId="0" applyFont="1" applyFill="1" applyBorder="1" applyAlignment="1">
      <alignment horizontal="center" vertical="center"/>
    </xf>
    <xf numFmtId="0" fontId="77" fillId="0" borderId="80" xfId="0" applyFont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20" fillId="0" borderId="3" xfId="0" quotePrefix="1" applyFont="1" applyBorder="1" applyAlignment="1">
      <alignment horizontal="center" vertical="center"/>
    </xf>
    <xf numFmtId="0" fontId="81" fillId="6" borderId="4" xfId="0" applyFont="1" applyFill="1" applyBorder="1" applyAlignment="1">
      <alignment vertical="center" wrapText="1"/>
    </xf>
    <xf numFmtId="0" fontId="28" fillId="0" borderId="17" xfId="0" applyFont="1" applyBorder="1" applyAlignment="1">
      <alignment horizontal="center" vertical="center"/>
    </xf>
    <xf numFmtId="0" fontId="65" fillId="0" borderId="26" xfId="0" applyFont="1" applyBorder="1" applyAlignment="1">
      <alignment vertical="center"/>
    </xf>
    <xf numFmtId="0" fontId="65" fillId="0" borderId="35" xfId="0" applyFont="1" applyBorder="1" applyAlignment="1">
      <alignment vertical="center"/>
    </xf>
    <xf numFmtId="0" fontId="87" fillId="0" borderId="3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1" fillId="0" borderId="78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0" borderId="69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64" fillId="0" borderId="37" xfId="0" applyFont="1" applyBorder="1" applyAlignment="1">
      <alignment horizontal="center" vertical="center"/>
    </xf>
    <xf numFmtId="0" fontId="56" fillId="0" borderId="38" xfId="0" applyFont="1" applyBorder="1" applyAlignment="1">
      <alignment horizontal="center" vertical="center"/>
    </xf>
    <xf numFmtId="0" fontId="51" fillId="0" borderId="17" xfId="0" applyFont="1" applyBorder="1" applyAlignment="1">
      <alignment horizontal="center" vertical="center"/>
    </xf>
    <xf numFmtId="0" fontId="51" fillId="0" borderId="15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64" xfId="0" applyFont="1" applyBorder="1" applyAlignment="1">
      <alignment horizontal="center" vertical="center"/>
    </xf>
    <xf numFmtId="0" fontId="65" fillId="0" borderId="46" xfId="0" applyFont="1" applyBorder="1" applyAlignment="1">
      <alignment horizontal="center" vertical="center"/>
    </xf>
    <xf numFmtId="0" fontId="56" fillId="0" borderId="50" xfId="0" applyFont="1" applyBorder="1" applyAlignment="1">
      <alignment horizontal="center" vertical="center"/>
    </xf>
    <xf numFmtId="0" fontId="51" fillId="0" borderId="23" xfId="0" applyFont="1" applyBorder="1" applyAlignment="1">
      <alignment horizontal="center" vertical="center"/>
    </xf>
    <xf numFmtId="0" fontId="65" fillId="0" borderId="24" xfId="0" applyFont="1" applyBorder="1" applyAlignment="1">
      <alignment horizontal="center" vertical="center"/>
    </xf>
    <xf numFmtId="0" fontId="51" fillId="0" borderId="49" xfId="0" applyFont="1" applyBorder="1" applyAlignment="1">
      <alignment horizontal="center" vertical="center"/>
    </xf>
    <xf numFmtId="0" fontId="65" fillId="0" borderId="50" xfId="0" applyFont="1" applyBorder="1" applyAlignment="1">
      <alignment horizontal="center" vertical="center"/>
    </xf>
    <xf numFmtId="0" fontId="28" fillId="0" borderId="35" xfId="0" applyFont="1" applyBorder="1" applyAlignment="1">
      <alignment vertical="center"/>
    </xf>
    <xf numFmtId="0" fontId="28" fillId="0" borderId="54" xfId="0" applyFont="1" applyBorder="1" applyAlignment="1">
      <alignment horizontal="center" vertical="center"/>
    </xf>
    <xf numFmtId="0" fontId="56" fillId="0" borderId="55" xfId="0" applyFont="1" applyBorder="1" applyAlignment="1">
      <alignment horizontal="center" vertical="center"/>
    </xf>
    <xf numFmtId="0" fontId="56" fillId="0" borderId="5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0" fontId="51" fillId="0" borderId="71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1" fillId="0" borderId="12" xfId="0" applyFont="1" applyBorder="1" applyAlignment="1">
      <alignment horizontal="center" vertical="center"/>
    </xf>
    <xf numFmtId="0" fontId="68" fillId="0" borderId="14" xfId="0" applyFont="1" applyBorder="1" applyAlignment="1">
      <alignment horizontal="center" vertical="center"/>
    </xf>
    <xf numFmtId="0" fontId="64" fillId="0" borderId="70" xfId="0" applyFont="1" applyBorder="1" applyAlignment="1">
      <alignment horizontal="center" vertical="center"/>
    </xf>
    <xf numFmtId="0" fontId="56" fillId="0" borderId="14" xfId="0" applyFont="1" applyBorder="1" applyAlignment="1">
      <alignment horizontal="center" vertical="center"/>
    </xf>
    <xf numFmtId="0" fontId="51" fillId="0" borderId="18" xfId="0" applyFont="1" applyBorder="1" applyAlignment="1">
      <alignment horizontal="center" vertical="center"/>
    </xf>
    <xf numFmtId="0" fontId="61" fillId="0" borderId="48" xfId="0" applyFont="1" applyBorder="1" applyAlignment="1">
      <alignment horizontal="center" vertical="center"/>
    </xf>
    <xf numFmtId="0" fontId="68" fillId="0" borderId="5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61" fillId="0" borderId="53" xfId="0" applyFont="1" applyBorder="1" applyAlignment="1">
      <alignment horizontal="center" vertical="center"/>
    </xf>
    <xf numFmtId="0" fontId="68" fillId="0" borderId="57" xfId="0" applyFont="1" applyBorder="1" applyAlignment="1">
      <alignment horizontal="center" vertical="center"/>
    </xf>
    <xf numFmtId="0" fontId="53" fillId="0" borderId="56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61" fillId="0" borderId="73" xfId="0" applyFont="1" applyBorder="1" applyAlignment="1">
      <alignment horizontal="center" vertical="center"/>
    </xf>
    <xf numFmtId="0" fontId="56" fillId="0" borderId="74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56" fillId="0" borderId="63" xfId="0" applyFont="1" applyBorder="1" applyAlignment="1">
      <alignment horizontal="center" vertical="center"/>
    </xf>
    <xf numFmtId="0" fontId="61" fillId="0" borderId="36" xfId="0" applyFont="1" applyBorder="1" applyAlignment="1">
      <alignment horizontal="center" vertical="center"/>
    </xf>
    <xf numFmtId="0" fontId="68" fillId="0" borderId="38" xfId="0" applyFont="1" applyBorder="1" applyAlignment="1">
      <alignment horizontal="center" vertical="center"/>
    </xf>
    <xf numFmtId="0" fontId="64" fillId="0" borderId="69" xfId="0" applyFont="1" applyBorder="1" applyAlignment="1">
      <alignment horizontal="center" vertical="center"/>
    </xf>
    <xf numFmtId="0" fontId="80" fillId="0" borderId="1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51" fillId="0" borderId="70" xfId="0" applyFont="1" applyBorder="1" applyAlignment="1">
      <alignment horizontal="center" vertical="center"/>
    </xf>
    <xf numFmtId="0" fontId="65" fillId="0" borderId="14" xfId="0" applyFont="1" applyBorder="1" applyAlignment="1">
      <alignment horizontal="center" vertical="center"/>
    </xf>
    <xf numFmtId="0" fontId="80" fillId="0" borderId="29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51" fillId="0" borderId="62" xfId="0" applyFont="1" applyBorder="1" applyAlignment="1">
      <alignment horizontal="center" vertical="center"/>
    </xf>
    <xf numFmtId="0" fontId="65" fillId="0" borderId="31" xfId="0" applyFont="1" applyBorder="1" applyAlignment="1">
      <alignment horizontal="center" vertical="center"/>
    </xf>
    <xf numFmtId="0" fontId="80" fillId="0" borderId="53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51" fillId="0" borderId="63" xfId="0" applyFont="1" applyBorder="1" applyAlignment="1">
      <alignment horizontal="center" vertical="center"/>
    </xf>
    <xf numFmtId="0" fontId="65" fillId="0" borderId="55" xfId="0" applyFont="1" applyBorder="1" applyAlignment="1">
      <alignment horizontal="center" vertical="center"/>
    </xf>
    <xf numFmtId="0" fontId="28" fillId="0" borderId="26" xfId="0" applyFont="1" applyBorder="1" applyAlignment="1">
      <alignment vertical="center"/>
    </xf>
    <xf numFmtId="0" fontId="80" fillId="0" borderId="36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51" fillId="0" borderId="69" xfId="0" applyFont="1" applyBorder="1" applyAlignment="1">
      <alignment horizontal="center" vertical="center"/>
    </xf>
    <xf numFmtId="0" fontId="65" fillId="0" borderId="38" xfId="0" applyFont="1" applyBorder="1" applyAlignment="1">
      <alignment horizontal="center" vertical="center"/>
    </xf>
    <xf numFmtId="0" fontId="28" fillId="0" borderId="21" xfId="0" applyFont="1" applyBorder="1" applyAlignment="1">
      <alignment vertical="center"/>
    </xf>
    <xf numFmtId="0" fontId="80" fillId="0" borderId="48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51" fillId="0" borderId="60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0" borderId="7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88"/>
  <sheetViews>
    <sheetView topLeftCell="A568" workbookViewId="0">
      <selection activeCell="E134" sqref="E134"/>
    </sheetView>
  </sheetViews>
  <sheetFormatPr defaultRowHeight="15"/>
  <cols>
    <col min="1" max="1" width="1.42578125" customWidth="1"/>
    <col min="2" max="2" width="27.42578125" customWidth="1"/>
    <col min="16" max="16" width="2.7109375" customWidth="1"/>
  </cols>
  <sheetData>
    <row r="1" spans="1:19" ht="21.75" thickBot="1">
      <c r="A1" s="1"/>
      <c r="B1" s="910" t="s">
        <v>0</v>
      </c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  <c r="N1" s="911"/>
      <c r="O1" s="911"/>
      <c r="P1" s="911"/>
      <c r="Q1" s="911"/>
      <c r="R1" s="912"/>
      <c r="S1" s="1"/>
    </row>
    <row r="2" spans="1:19" ht="16.5" thickBot="1">
      <c r="A2" s="2"/>
      <c r="B2" s="3"/>
      <c r="C2" s="4"/>
      <c r="D2" s="5"/>
      <c r="E2" s="6"/>
      <c r="F2" s="7"/>
      <c r="G2" s="7"/>
      <c r="H2" s="7"/>
      <c r="I2" s="7"/>
      <c r="J2" s="7"/>
      <c r="K2" s="8"/>
      <c r="L2" s="9"/>
      <c r="M2" s="8"/>
      <c r="N2" s="10"/>
      <c r="O2" s="11"/>
      <c r="P2" s="2"/>
      <c r="Q2" s="2"/>
      <c r="R2" s="2"/>
      <c r="S2" s="2"/>
    </row>
    <row r="3" spans="1:19" ht="24" thickBot="1">
      <c r="A3" s="2"/>
      <c r="B3" s="907" t="s">
        <v>1</v>
      </c>
      <c r="C3" s="908"/>
      <c r="D3" s="908"/>
      <c r="E3" s="908"/>
      <c r="F3" s="908"/>
      <c r="G3" s="908"/>
      <c r="H3" s="908"/>
      <c r="I3" s="908"/>
      <c r="J3" s="908"/>
      <c r="K3" s="908"/>
      <c r="L3" s="908"/>
      <c r="M3" s="908"/>
      <c r="N3" s="908"/>
      <c r="O3" s="908"/>
      <c r="P3" s="908"/>
      <c r="Q3" s="908"/>
      <c r="R3" s="909"/>
      <c r="S3" s="2"/>
    </row>
    <row r="4" spans="1:19" ht="16.5" thickBot="1">
      <c r="A4" s="2"/>
      <c r="B4" s="3"/>
      <c r="C4" s="4"/>
      <c r="D4" s="5"/>
      <c r="E4" s="6"/>
      <c r="F4" s="7"/>
      <c r="G4" s="7"/>
      <c r="H4" s="7"/>
      <c r="I4" s="7"/>
      <c r="J4" s="7"/>
      <c r="K4" s="8"/>
      <c r="L4" s="9"/>
      <c r="M4" s="8"/>
      <c r="N4" s="10"/>
      <c r="O4" s="11"/>
      <c r="P4" s="2"/>
      <c r="Q4" s="2"/>
      <c r="R4" s="2"/>
      <c r="S4" s="2"/>
    </row>
    <row r="5" spans="1:19" ht="24" thickBot="1">
      <c r="A5" s="2"/>
      <c r="B5" s="913" t="s">
        <v>2</v>
      </c>
      <c r="C5" s="914"/>
      <c r="D5" s="914"/>
      <c r="E5" s="914"/>
      <c r="F5" s="914"/>
      <c r="G5" s="914"/>
      <c r="H5" s="914"/>
      <c r="I5" s="914"/>
      <c r="J5" s="914"/>
      <c r="K5" s="914"/>
      <c r="L5" s="914"/>
      <c r="M5" s="914"/>
      <c r="N5" s="915"/>
      <c r="O5" s="12">
        <v>30</v>
      </c>
      <c r="P5" s="916" t="s">
        <v>3</v>
      </c>
      <c r="Q5" s="917"/>
      <c r="R5" s="2"/>
      <c r="S5" s="2"/>
    </row>
    <row r="6" spans="1:19" ht="26.25" thickBot="1">
      <c r="A6" s="13"/>
      <c r="B6" s="14" t="s">
        <v>4</v>
      </c>
      <c r="C6" s="15" t="s">
        <v>5</v>
      </c>
      <c r="D6" s="16" t="s">
        <v>6</v>
      </c>
      <c r="E6" s="17" t="s">
        <v>7</v>
      </c>
      <c r="F6" s="18" t="s">
        <v>8</v>
      </c>
      <c r="G6" s="19">
        <v>10</v>
      </c>
      <c r="H6" s="19">
        <v>9</v>
      </c>
      <c r="I6" s="19">
        <v>8</v>
      </c>
      <c r="J6" s="19">
        <v>7</v>
      </c>
      <c r="K6" s="20">
        <v>6</v>
      </c>
      <c r="L6" s="21">
        <v>5</v>
      </c>
      <c r="M6" s="22">
        <v>0</v>
      </c>
      <c r="N6" s="23" t="s">
        <v>9</v>
      </c>
      <c r="O6" s="24" t="s">
        <v>10</v>
      </c>
      <c r="P6" s="918"/>
      <c r="Q6" s="25" t="s">
        <v>11</v>
      </c>
      <c r="R6" s="26" t="s">
        <v>12</v>
      </c>
      <c r="S6" s="27" t="s">
        <v>13</v>
      </c>
    </row>
    <row r="7" spans="1:19" ht="15.75">
      <c r="A7" s="2"/>
      <c r="B7" s="28" t="s">
        <v>14</v>
      </c>
      <c r="C7" s="29">
        <v>6027</v>
      </c>
      <c r="D7" s="30" t="s">
        <v>15</v>
      </c>
      <c r="E7" s="31" t="s">
        <v>16</v>
      </c>
      <c r="F7" s="32">
        <v>100</v>
      </c>
      <c r="G7" s="33">
        <v>170</v>
      </c>
      <c r="H7" s="33">
        <v>27</v>
      </c>
      <c r="I7" s="33"/>
      <c r="J7" s="33"/>
      <c r="K7" s="33"/>
      <c r="L7" s="34"/>
      <c r="M7" s="35"/>
      <c r="N7" s="36">
        <f t="shared" ref="N7:N14" si="0">SUM($F7:$L7)</f>
        <v>297</v>
      </c>
      <c r="O7" s="37">
        <f t="shared" ref="O7:O70" si="1">(F7/10)+(G7/10)+(H7/9)+(I7/8)+(J7/7)+(K7/6)+(L7/5)+M7</f>
        <v>30</v>
      </c>
      <c r="P7" s="919"/>
      <c r="Q7" s="921"/>
      <c r="R7" s="922"/>
      <c r="S7" s="38" t="str">
        <f t="shared" ref="S7:S13" si="2">IF(N7=0," ",IF(O7&lt;&gt;30,"ERROR!"," "))</f>
        <v xml:space="preserve"> </v>
      </c>
    </row>
    <row r="8" spans="1:19" ht="15.75">
      <c r="A8" s="2"/>
      <c r="B8" s="39" t="s">
        <v>17</v>
      </c>
      <c r="C8" s="40">
        <v>786</v>
      </c>
      <c r="D8" s="41" t="s">
        <v>18</v>
      </c>
      <c r="E8" s="42" t="s">
        <v>16</v>
      </c>
      <c r="F8" s="43">
        <v>120</v>
      </c>
      <c r="G8" s="44">
        <v>100</v>
      </c>
      <c r="H8" s="44">
        <v>63</v>
      </c>
      <c r="I8" s="44">
        <v>8</v>
      </c>
      <c r="J8" s="44"/>
      <c r="K8" s="44"/>
      <c r="L8" s="45"/>
      <c r="M8" s="46"/>
      <c r="N8" s="47">
        <f t="shared" si="0"/>
        <v>291</v>
      </c>
      <c r="O8" s="48">
        <f>(F8/10)+(G8/10)+(H8/9)+(I8/8)+(J8/7)+(K8/6)+(L8/5)+M8</f>
        <v>30</v>
      </c>
      <c r="P8" s="919"/>
      <c r="Q8" s="923"/>
      <c r="R8" s="924"/>
      <c r="S8" s="38"/>
    </row>
    <row r="9" spans="1:19" ht="15.75">
      <c r="A9" s="2"/>
      <c r="B9" s="39" t="s">
        <v>19</v>
      </c>
      <c r="C9" s="40">
        <v>1467</v>
      </c>
      <c r="D9" s="41" t="s">
        <v>18</v>
      </c>
      <c r="E9" s="49" t="s">
        <v>16</v>
      </c>
      <c r="F9" s="50">
        <v>40</v>
      </c>
      <c r="G9" s="51">
        <v>150</v>
      </c>
      <c r="H9" s="51">
        <v>81</v>
      </c>
      <c r="I9" s="51">
        <v>16</v>
      </c>
      <c r="J9" s="51"/>
      <c r="K9" s="51"/>
      <c r="L9" s="52"/>
      <c r="M9" s="53"/>
      <c r="N9" s="47">
        <f t="shared" si="0"/>
        <v>287</v>
      </c>
      <c r="O9" s="54">
        <f t="shared" si="1"/>
        <v>30</v>
      </c>
      <c r="P9" s="919"/>
      <c r="Q9" s="923"/>
      <c r="R9" s="924"/>
      <c r="S9" s="55" t="str">
        <f t="shared" si="2"/>
        <v xml:space="preserve"> </v>
      </c>
    </row>
    <row r="10" spans="1:19" ht="16.5" thickBot="1">
      <c r="A10" s="2"/>
      <c r="B10" s="56" t="s">
        <v>20</v>
      </c>
      <c r="C10" s="57">
        <v>1376</v>
      </c>
      <c r="D10" s="58" t="s">
        <v>21</v>
      </c>
      <c r="E10" s="59" t="s">
        <v>16</v>
      </c>
      <c r="F10" s="60">
        <v>70</v>
      </c>
      <c r="G10" s="61">
        <v>80</v>
      </c>
      <c r="H10" s="61">
        <v>108</v>
      </c>
      <c r="I10" s="61">
        <v>16</v>
      </c>
      <c r="J10" s="61">
        <v>7</v>
      </c>
      <c r="K10" s="61"/>
      <c r="L10" s="62"/>
      <c r="M10" s="63"/>
      <c r="N10" s="64">
        <f t="shared" si="0"/>
        <v>281</v>
      </c>
      <c r="O10" s="54">
        <f t="shared" si="1"/>
        <v>30</v>
      </c>
      <c r="P10" s="920"/>
      <c r="Q10" s="925"/>
      <c r="R10" s="926"/>
      <c r="S10" s="55" t="str">
        <f t="shared" si="2"/>
        <v xml:space="preserve"> </v>
      </c>
    </row>
    <row r="11" spans="1:19" ht="16.5">
      <c r="A11" s="2"/>
      <c r="B11" s="65" t="s">
        <v>22</v>
      </c>
      <c r="C11" s="66">
        <v>1266</v>
      </c>
      <c r="D11" s="67" t="s">
        <v>23</v>
      </c>
      <c r="E11" s="68" t="s">
        <v>24</v>
      </c>
      <c r="F11" s="32">
        <v>80</v>
      </c>
      <c r="G11" s="33">
        <v>190</v>
      </c>
      <c r="H11" s="33">
        <v>27</v>
      </c>
      <c r="I11" s="33"/>
      <c r="J11" s="33"/>
      <c r="K11" s="33"/>
      <c r="L11" s="34"/>
      <c r="M11" s="35"/>
      <c r="N11" s="69">
        <f t="shared" si="0"/>
        <v>297</v>
      </c>
      <c r="O11" s="70">
        <f t="shared" si="1"/>
        <v>30</v>
      </c>
      <c r="P11" s="71"/>
      <c r="Q11" s="72" t="str">
        <f>IF(N11&gt;294,"Yes","NO")</f>
        <v>Yes</v>
      </c>
      <c r="R11" s="73" t="str">
        <f>IF(Q11="yes","M","")</f>
        <v>M</v>
      </c>
      <c r="S11" s="55" t="str">
        <f t="shared" si="2"/>
        <v xml:space="preserve"> </v>
      </c>
    </row>
    <row r="12" spans="1:19" ht="16.5">
      <c r="A12" s="2"/>
      <c r="B12" s="74" t="s">
        <v>25</v>
      </c>
      <c r="C12" s="75">
        <v>1287</v>
      </c>
      <c r="D12" s="41" t="s">
        <v>26</v>
      </c>
      <c r="E12" s="49" t="s">
        <v>24</v>
      </c>
      <c r="F12" s="50">
        <v>70</v>
      </c>
      <c r="G12" s="51">
        <v>180</v>
      </c>
      <c r="H12" s="51">
        <v>45</v>
      </c>
      <c r="I12" s="51"/>
      <c r="J12" s="51"/>
      <c r="K12" s="51"/>
      <c r="L12" s="52"/>
      <c r="M12" s="63"/>
      <c r="N12" s="76">
        <f t="shared" si="0"/>
        <v>295</v>
      </c>
      <c r="O12" s="54">
        <f t="shared" si="1"/>
        <v>30</v>
      </c>
      <c r="P12" s="927"/>
      <c r="Q12" s="77" t="str">
        <f>IF(N12&gt;296,"Yes","NO")</f>
        <v>NO</v>
      </c>
      <c r="R12" s="78" t="str">
        <f>IF(Q12="yes","HM","")</f>
        <v/>
      </c>
      <c r="S12" s="55" t="str">
        <f t="shared" si="2"/>
        <v xml:space="preserve"> </v>
      </c>
    </row>
    <row r="13" spans="1:19" ht="16.5">
      <c r="A13" s="2"/>
      <c r="B13" s="79" t="s">
        <v>27</v>
      </c>
      <c r="C13" s="80">
        <v>2434</v>
      </c>
      <c r="D13" s="81" t="s">
        <v>28</v>
      </c>
      <c r="E13" s="82" t="s">
        <v>24</v>
      </c>
      <c r="F13" s="50">
        <v>30</v>
      </c>
      <c r="G13" s="51">
        <v>150</v>
      </c>
      <c r="H13" s="51">
        <v>90</v>
      </c>
      <c r="I13" s="51">
        <v>16</v>
      </c>
      <c r="J13" s="51"/>
      <c r="K13" s="51"/>
      <c r="L13" s="83"/>
      <c r="M13" s="53"/>
      <c r="N13" s="47">
        <f t="shared" si="0"/>
        <v>286</v>
      </c>
      <c r="O13" s="48">
        <f t="shared" si="1"/>
        <v>30</v>
      </c>
      <c r="P13" s="928"/>
      <c r="Q13" s="84" t="str">
        <f>IF(N13&gt;296,"Yes","NO")</f>
        <v>NO</v>
      </c>
      <c r="R13" s="78"/>
      <c r="S13" s="55" t="str">
        <f t="shared" si="2"/>
        <v xml:space="preserve"> </v>
      </c>
    </row>
    <row r="14" spans="1:19" ht="17.25" thickBot="1">
      <c r="A14" s="2"/>
      <c r="B14" s="85" t="s">
        <v>29</v>
      </c>
      <c r="C14" s="86">
        <v>2</v>
      </c>
      <c r="D14" s="58" t="s">
        <v>26</v>
      </c>
      <c r="E14" s="87" t="s">
        <v>24</v>
      </c>
      <c r="F14" s="88">
        <v>60</v>
      </c>
      <c r="G14" s="89">
        <v>110</v>
      </c>
      <c r="H14" s="89">
        <v>108</v>
      </c>
      <c r="I14" s="89">
        <v>0</v>
      </c>
      <c r="J14" s="89">
        <v>0</v>
      </c>
      <c r="K14" s="89">
        <v>0</v>
      </c>
      <c r="L14" s="90">
        <v>0</v>
      </c>
      <c r="M14" s="91">
        <v>1</v>
      </c>
      <c r="N14" s="64">
        <f t="shared" si="0"/>
        <v>278</v>
      </c>
      <c r="O14" s="92">
        <f>(F14/10)+(G14/10)+(H14/9)+(I14/8)+(J14/7)+(K14/6)+(L14/5)+M14</f>
        <v>30</v>
      </c>
      <c r="P14" s="929"/>
      <c r="Q14" s="93" t="str">
        <f>IF(N14&gt;296,"Yes","NO")</f>
        <v>NO</v>
      </c>
      <c r="R14" s="94"/>
      <c r="S14" s="55"/>
    </row>
    <row r="15" spans="1:19" ht="16.5">
      <c r="A15" s="2"/>
      <c r="B15" s="148" t="s">
        <v>30</v>
      </c>
      <c r="C15" s="29">
        <v>169</v>
      </c>
      <c r="D15" s="97" t="s">
        <v>26</v>
      </c>
      <c r="E15" s="98" t="s">
        <v>31</v>
      </c>
      <c r="F15" s="99">
        <v>60</v>
      </c>
      <c r="G15" s="100">
        <v>190</v>
      </c>
      <c r="H15" s="100">
        <v>45</v>
      </c>
      <c r="I15" s="100"/>
      <c r="J15" s="100"/>
      <c r="K15" s="100"/>
      <c r="L15" s="101"/>
      <c r="M15" s="46"/>
      <c r="N15" s="102">
        <f t="shared" ref="N15:N28" si="3">SUM($F15:$L15)</f>
        <v>295</v>
      </c>
      <c r="O15" s="103">
        <f t="shared" si="1"/>
        <v>30</v>
      </c>
      <c r="P15" s="104"/>
      <c r="Q15" s="105" t="str">
        <f>IF(N15&gt;294,"Yes","NO")</f>
        <v>Yes</v>
      </c>
      <c r="R15" s="106" t="str">
        <f>IF(Q15="yes","M","")</f>
        <v>M</v>
      </c>
      <c r="S15" s="55" t="str">
        <f t="shared" ref="S15:S20" si="4">IF(N15=0," ",IF(O15&lt;&gt;30,"ERROR!"," "))</f>
        <v xml:space="preserve"> </v>
      </c>
    </row>
    <row r="16" spans="1:19" ht="16.5">
      <c r="A16" s="2"/>
      <c r="B16" s="133" t="s">
        <v>32</v>
      </c>
      <c r="C16" s="107">
        <v>1128</v>
      </c>
      <c r="D16" s="108" t="s">
        <v>15</v>
      </c>
      <c r="E16" s="82" t="s">
        <v>31</v>
      </c>
      <c r="F16" s="50">
        <v>40</v>
      </c>
      <c r="G16" s="51">
        <v>210</v>
      </c>
      <c r="H16" s="51">
        <v>45</v>
      </c>
      <c r="I16" s="51"/>
      <c r="J16" s="51"/>
      <c r="K16" s="51"/>
      <c r="L16" s="52"/>
      <c r="M16" s="53"/>
      <c r="N16" s="47">
        <f t="shared" si="3"/>
        <v>295</v>
      </c>
      <c r="O16" s="48">
        <f t="shared" si="1"/>
        <v>30</v>
      </c>
      <c r="P16" s="109"/>
      <c r="Q16" s="110" t="str">
        <f>IF(N16&gt;294,"Yes","NO")</f>
        <v>Yes</v>
      </c>
      <c r="R16" s="111" t="str">
        <f>IF(Q16="yes","M","")</f>
        <v>M</v>
      </c>
      <c r="S16" s="55" t="str">
        <f t="shared" si="4"/>
        <v xml:space="preserve"> </v>
      </c>
    </row>
    <row r="17" spans="1:19" ht="16.5">
      <c r="A17" s="2"/>
      <c r="B17" s="133" t="s">
        <v>33</v>
      </c>
      <c r="C17" s="107">
        <v>1486</v>
      </c>
      <c r="D17" s="108" t="s">
        <v>34</v>
      </c>
      <c r="E17" s="82" t="s">
        <v>31</v>
      </c>
      <c r="F17" s="50">
        <v>80</v>
      </c>
      <c r="G17" s="51">
        <v>120</v>
      </c>
      <c r="H17" s="51">
        <v>81</v>
      </c>
      <c r="I17" s="51">
        <v>8</v>
      </c>
      <c r="J17" s="51"/>
      <c r="K17" s="51"/>
      <c r="L17" s="52"/>
      <c r="M17" s="53"/>
      <c r="N17" s="47">
        <f t="shared" si="3"/>
        <v>289</v>
      </c>
      <c r="O17" s="48">
        <f t="shared" si="1"/>
        <v>30</v>
      </c>
      <c r="P17" s="109"/>
      <c r="Q17" s="110" t="str">
        <f>IF(N17&gt;294,"Yes","NO")</f>
        <v>NO</v>
      </c>
      <c r="R17" s="111" t="str">
        <f>IF(Q17="yes","M","")</f>
        <v/>
      </c>
      <c r="S17" s="55" t="str">
        <f t="shared" si="4"/>
        <v xml:space="preserve"> </v>
      </c>
    </row>
    <row r="18" spans="1:19" ht="16.5">
      <c r="A18" s="2"/>
      <c r="B18" s="133" t="s">
        <v>35</v>
      </c>
      <c r="C18" s="107">
        <v>13</v>
      </c>
      <c r="D18" s="108" t="s">
        <v>26</v>
      </c>
      <c r="E18" s="42" t="s">
        <v>31</v>
      </c>
      <c r="F18" s="60">
        <v>50</v>
      </c>
      <c r="G18" s="61">
        <v>90</v>
      </c>
      <c r="H18" s="61">
        <v>117</v>
      </c>
      <c r="I18" s="61">
        <v>24</v>
      </c>
      <c r="J18" s="61"/>
      <c r="K18" s="61"/>
      <c r="L18" s="62"/>
      <c r="M18" s="63"/>
      <c r="N18" s="47">
        <f t="shared" si="3"/>
        <v>281</v>
      </c>
      <c r="O18" s="48">
        <f>(F18/10)+(G18/10)+(H18/9)+(I18/8)+(J18/7)+(K18/6)+(L18/5)+M18</f>
        <v>30</v>
      </c>
      <c r="P18" s="109"/>
      <c r="Q18" s="84" t="str">
        <f>IF(N18&gt;289,"Yes","NO")</f>
        <v>NO</v>
      </c>
      <c r="R18" s="112" t="str">
        <f>IF(Q18="yes","G","")</f>
        <v/>
      </c>
      <c r="S18" s="55" t="str">
        <f t="shared" si="4"/>
        <v xml:space="preserve"> </v>
      </c>
    </row>
    <row r="19" spans="1:19" ht="16.5">
      <c r="A19" s="2"/>
      <c r="B19" s="39" t="s">
        <v>36</v>
      </c>
      <c r="C19" s="40">
        <v>3623</v>
      </c>
      <c r="D19" s="113" t="s">
        <v>26</v>
      </c>
      <c r="E19" s="42" t="s">
        <v>31</v>
      </c>
      <c r="F19" s="50">
        <v>30</v>
      </c>
      <c r="G19" s="51">
        <v>110</v>
      </c>
      <c r="H19" s="51">
        <v>117</v>
      </c>
      <c r="I19" s="51">
        <v>16</v>
      </c>
      <c r="J19" s="51">
        <v>7</v>
      </c>
      <c r="K19" s="51"/>
      <c r="L19" s="52"/>
      <c r="M19" s="53"/>
      <c r="N19" s="47">
        <f t="shared" si="3"/>
        <v>280</v>
      </c>
      <c r="O19" s="48">
        <f t="shared" si="1"/>
        <v>30</v>
      </c>
      <c r="P19" s="109"/>
      <c r="Q19" s="110" t="str">
        <f t="shared" ref="Q19:Q29" si="5">IF(N19&gt;294,"Yes","NO")</f>
        <v>NO</v>
      </c>
      <c r="R19" s="111"/>
      <c r="S19" s="55" t="str">
        <f t="shared" si="4"/>
        <v xml:space="preserve"> </v>
      </c>
    </row>
    <row r="20" spans="1:19" ht="16.5">
      <c r="A20" s="2"/>
      <c r="B20" s="39" t="s">
        <v>37</v>
      </c>
      <c r="C20" s="40">
        <v>1569</v>
      </c>
      <c r="D20" s="113" t="s">
        <v>28</v>
      </c>
      <c r="E20" s="42" t="s">
        <v>31</v>
      </c>
      <c r="F20" s="50">
        <v>20</v>
      </c>
      <c r="G20" s="51">
        <v>110</v>
      </c>
      <c r="H20" s="51">
        <v>126</v>
      </c>
      <c r="I20" s="51">
        <v>24</v>
      </c>
      <c r="J20" s="51"/>
      <c r="K20" s="51"/>
      <c r="L20" s="52"/>
      <c r="M20" s="53"/>
      <c r="N20" s="47">
        <f t="shared" si="3"/>
        <v>280</v>
      </c>
      <c r="O20" s="54">
        <f t="shared" si="1"/>
        <v>30</v>
      </c>
      <c r="P20" s="114"/>
      <c r="Q20" s="110" t="str">
        <f t="shared" si="5"/>
        <v>NO</v>
      </c>
      <c r="R20" s="111"/>
      <c r="S20" s="55" t="str">
        <f t="shared" si="4"/>
        <v xml:space="preserve"> </v>
      </c>
    </row>
    <row r="21" spans="1:19" ht="16.5">
      <c r="A21" s="2"/>
      <c r="B21" s="39" t="s">
        <v>38</v>
      </c>
      <c r="C21" s="40">
        <v>1539</v>
      </c>
      <c r="D21" s="113" t="s">
        <v>26</v>
      </c>
      <c r="E21" s="42" t="s">
        <v>31</v>
      </c>
      <c r="F21" s="50">
        <v>70</v>
      </c>
      <c r="G21" s="51">
        <v>80</v>
      </c>
      <c r="H21" s="51">
        <v>81</v>
      </c>
      <c r="I21" s="51">
        <v>48</v>
      </c>
      <c r="J21" s="51"/>
      <c r="K21" s="51"/>
      <c r="L21" s="52"/>
      <c r="M21" s="53"/>
      <c r="N21" s="47">
        <f t="shared" si="3"/>
        <v>279</v>
      </c>
      <c r="O21" s="54">
        <f>(F21/10)+(G21/10)+(H21/9)+(I21/8)+(J21/7)+(K21/6)+(L21/5)+M21</f>
        <v>30</v>
      </c>
      <c r="P21" s="114"/>
      <c r="Q21" s="110" t="str">
        <f t="shared" si="5"/>
        <v>NO</v>
      </c>
      <c r="R21" s="111"/>
      <c r="S21" s="55"/>
    </row>
    <row r="22" spans="1:19" ht="16.5">
      <c r="A22" s="2"/>
      <c r="B22" s="39" t="s">
        <v>39</v>
      </c>
      <c r="C22" s="40">
        <v>19</v>
      </c>
      <c r="D22" s="113" t="s">
        <v>26</v>
      </c>
      <c r="E22" s="42" t="s">
        <v>31</v>
      </c>
      <c r="F22" s="115">
        <v>50</v>
      </c>
      <c r="G22" s="116">
        <v>80</v>
      </c>
      <c r="H22" s="116">
        <v>117</v>
      </c>
      <c r="I22" s="116">
        <v>16</v>
      </c>
      <c r="J22" s="116">
        <v>14</v>
      </c>
      <c r="K22" s="51"/>
      <c r="L22" s="52"/>
      <c r="M22" s="53"/>
      <c r="N22" s="47">
        <f t="shared" si="3"/>
        <v>277</v>
      </c>
      <c r="O22" s="54">
        <f>(F22/10)+(G22/10)+(H22/9)+(I22/8)+(J22/7)+(K22/6)+(L22/5)+M22</f>
        <v>30</v>
      </c>
      <c r="P22" s="114"/>
      <c r="Q22" s="110" t="str">
        <f t="shared" si="5"/>
        <v>NO</v>
      </c>
      <c r="R22" s="111"/>
      <c r="S22" s="55"/>
    </row>
    <row r="23" spans="1:19" ht="16.5">
      <c r="A23" s="2"/>
      <c r="B23" s="39" t="s">
        <v>40</v>
      </c>
      <c r="C23" s="40">
        <v>506</v>
      </c>
      <c r="D23" s="113" t="s">
        <v>28</v>
      </c>
      <c r="E23" s="42" t="s">
        <v>31</v>
      </c>
      <c r="F23" s="50">
        <v>20</v>
      </c>
      <c r="G23" s="51">
        <v>90</v>
      </c>
      <c r="H23" s="51">
        <v>99</v>
      </c>
      <c r="I23" s="51">
        <v>48</v>
      </c>
      <c r="J23" s="51">
        <v>14</v>
      </c>
      <c r="K23" s="51"/>
      <c r="L23" s="52"/>
      <c r="M23" s="53"/>
      <c r="N23" s="47">
        <f t="shared" si="3"/>
        <v>271</v>
      </c>
      <c r="O23" s="54">
        <f t="shared" si="1"/>
        <v>30</v>
      </c>
      <c r="P23" s="114"/>
      <c r="Q23" s="110" t="str">
        <f t="shared" si="5"/>
        <v>NO</v>
      </c>
      <c r="R23" s="111"/>
      <c r="S23" s="55" t="str">
        <f t="shared" ref="S23:S30" si="6">IF(N23=0," ",IF(O23&lt;&gt;30,"ERROR!"," "))</f>
        <v xml:space="preserve"> </v>
      </c>
    </row>
    <row r="24" spans="1:19" ht="16.5">
      <c r="A24" s="2"/>
      <c r="B24" s="39" t="s">
        <v>41</v>
      </c>
      <c r="C24" s="40">
        <v>80</v>
      </c>
      <c r="D24" s="113" t="s">
        <v>26</v>
      </c>
      <c r="E24" s="42" t="s">
        <v>31</v>
      </c>
      <c r="F24" s="50">
        <v>10</v>
      </c>
      <c r="G24" s="51">
        <v>70</v>
      </c>
      <c r="H24" s="51">
        <v>144</v>
      </c>
      <c r="I24" s="51">
        <v>32</v>
      </c>
      <c r="J24" s="51">
        <v>14</v>
      </c>
      <c r="K24" s="51"/>
      <c r="L24" s="52"/>
      <c r="M24" s="53"/>
      <c r="N24" s="47">
        <f t="shared" si="3"/>
        <v>270</v>
      </c>
      <c r="O24" s="54">
        <f t="shared" si="1"/>
        <v>30</v>
      </c>
      <c r="P24" s="114"/>
      <c r="Q24" s="110" t="str">
        <f t="shared" si="5"/>
        <v>NO</v>
      </c>
      <c r="R24" s="111"/>
      <c r="S24" s="55" t="str">
        <f t="shared" si="6"/>
        <v xml:space="preserve"> </v>
      </c>
    </row>
    <row r="25" spans="1:19" ht="16.5">
      <c r="A25" s="2"/>
      <c r="B25" s="39" t="s">
        <v>42</v>
      </c>
      <c r="C25" s="40">
        <v>709</v>
      </c>
      <c r="D25" s="113" t="s">
        <v>28</v>
      </c>
      <c r="E25" s="42" t="s">
        <v>31</v>
      </c>
      <c r="F25" s="50">
        <v>10</v>
      </c>
      <c r="G25" s="51">
        <v>80</v>
      </c>
      <c r="H25" s="51">
        <v>99</v>
      </c>
      <c r="I25" s="51">
        <v>80</v>
      </c>
      <c r="J25" s="51"/>
      <c r="K25" s="51"/>
      <c r="L25" s="52"/>
      <c r="M25" s="53"/>
      <c r="N25" s="47">
        <f t="shared" si="3"/>
        <v>269</v>
      </c>
      <c r="O25" s="54">
        <f t="shared" si="1"/>
        <v>30</v>
      </c>
      <c r="P25" s="114"/>
      <c r="Q25" s="110" t="str">
        <f t="shared" si="5"/>
        <v>NO</v>
      </c>
      <c r="R25" s="111"/>
      <c r="S25" s="55" t="str">
        <f t="shared" si="6"/>
        <v xml:space="preserve"> </v>
      </c>
    </row>
    <row r="26" spans="1:19" ht="16.5">
      <c r="A26" s="2"/>
      <c r="B26" s="39" t="s">
        <v>43</v>
      </c>
      <c r="C26" s="40">
        <v>2218</v>
      </c>
      <c r="D26" s="113" t="s">
        <v>26</v>
      </c>
      <c r="E26" s="42" t="s">
        <v>31</v>
      </c>
      <c r="F26" s="50">
        <v>0</v>
      </c>
      <c r="G26" s="51">
        <v>90</v>
      </c>
      <c r="H26" s="51">
        <v>108</v>
      </c>
      <c r="I26" s="51">
        <v>56</v>
      </c>
      <c r="J26" s="51">
        <v>7</v>
      </c>
      <c r="K26" s="51">
        <v>6</v>
      </c>
      <c r="L26" s="52"/>
      <c r="M26" s="53"/>
      <c r="N26" s="47">
        <f t="shared" si="3"/>
        <v>267</v>
      </c>
      <c r="O26" s="54">
        <f t="shared" si="1"/>
        <v>30</v>
      </c>
      <c r="P26" s="114"/>
      <c r="Q26" s="110" t="str">
        <f t="shared" si="5"/>
        <v>NO</v>
      </c>
      <c r="R26" s="111"/>
      <c r="S26" s="55" t="str">
        <f t="shared" si="6"/>
        <v xml:space="preserve"> </v>
      </c>
    </row>
    <row r="27" spans="1:19" ht="16.5">
      <c r="A27" s="2"/>
      <c r="B27" s="39" t="s">
        <v>44</v>
      </c>
      <c r="C27" s="40">
        <v>1620</v>
      </c>
      <c r="D27" s="113" t="s">
        <v>15</v>
      </c>
      <c r="E27" s="42" t="s">
        <v>31</v>
      </c>
      <c r="F27" s="50">
        <v>0</v>
      </c>
      <c r="G27" s="51">
        <v>30</v>
      </c>
      <c r="H27" s="51">
        <v>180</v>
      </c>
      <c r="I27" s="51">
        <v>40</v>
      </c>
      <c r="J27" s="51">
        <v>7</v>
      </c>
      <c r="K27" s="51">
        <v>6</v>
      </c>
      <c r="L27" s="52"/>
      <c r="M27" s="53"/>
      <c r="N27" s="47">
        <f t="shared" si="3"/>
        <v>263</v>
      </c>
      <c r="O27" s="48">
        <f t="shared" si="1"/>
        <v>30</v>
      </c>
      <c r="P27" s="109"/>
      <c r="Q27" s="110" t="str">
        <f t="shared" si="5"/>
        <v>NO</v>
      </c>
      <c r="R27" s="111" t="str">
        <f>IF(Q27="yes","M","")</f>
        <v/>
      </c>
      <c r="S27" s="55" t="str">
        <f t="shared" si="6"/>
        <v xml:space="preserve"> </v>
      </c>
    </row>
    <row r="28" spans="1:19" ht="17.25" thickBot="1">
      <c r="A28" s="2"/>
      <c r="B28" s="56" t="s">
        <v>45</v>
      </c>
      <c r="C28" s="57">
        <v>248</v>
      </c>
      <c r="D28" s="58" t="s">
        <v>28</v>
      </c>
      <c r="E28" s="87" t="s">
        <v>31</v>
      </c>
      <c r="F28" s="118">
        <v>20</v>
      </c>
      <c r="G28" s="118">
        <v>110</v>
      </c>
      <c r="H28" s="118">
        <v>99</v>
      </c>
      <c r="I28" s="118">
        <v>24</v>
      </c>
      <c r="J28" s="118">
        <v>0</v>
      </c>
      <c r="K28" s="89">
        <v>6</v>
      </c>
      <c r="L28" s="90"/>
      <c r="M28" s="119">
        <v>2</v>
      </c>
      <c r="N28" s="64">
        <f t="shared" si="3"/>
        <v>259</v>
      </c>
      <c r="O28" s="92">
        <f>(F28/10)+(G28/10)+(H28/9)+(I28/8)+(J28/7)+(K28/6)+(L28/5)+M28</f>
        <v>30</v>
      </c>
      <c r="P28" s="120"/>
      <c r="Q28" s="121" t="str">
        <f t="shared" si="5"/>
        <v>NO</v>
      </c>
      <c r="R28" s="94" t="str">
        <f>IF(Q28="yes","M","")</f>
        <v/>
      </c>
      <c r="S28" s="55" t="str">
        <f t="shared" si="6"/>
        <v xml:space="preserve"> </v>
      </c>
    </row>
    <row r="29" spans="1:19" ht="16.5">
      <c r="A29" s="2"/>
      <c r="B29" s="152" t="s">
        <v>46</v>
      </c>
      <c r="C29" s="977">
        <v>1783</v>
      </c>
      <c r="D29" s="124" t="s">
        <v>47</v>
      </c>
      <c r="E29" s="125" t="s">
        <v>48</v>
      </c>
      <c r="F29" s="43">
        <v>90</v>
      </c>
      <c r="G29" s="44">
        <v>110</v>
      </c>
      <c r="H29" s="44">
        <v>81</v>
      </c>
      <c r="I29" s="44">
        <v>8</v>
      </c>
      <c r="J29" s="44"/>
      <c r="K29" s="44"/>
      <c r="L29" s="45"/>
      <c r="M29" s="126"/>
      <c r="N29" s="102">
        <f t="shared" ref="N29:N46" si="7">SUM($F29:$L29)</f>
        <v>289</v>
      </c>
      <c r="O29" s="103">
        <f t="shared" si="1"/>
        <v>30</v>
      </c>
      <c r="P29" s="104"/>
      <c r="Q29" s="77" t="str">
        <f t="shared" si="5"/>
        <v>NO</v>
      </c>
      <c r="R29" s="128" t="str">
        <f t="shared" ref="R29:R34" si="8">IF(Q29="yes","G","")</f>
        <v/>
      </c>
      <c r="S29" s="55" t="str">
        <f t="shared" si="6"/>
        <v xml:space="preserve"> </v>
      </c>
    </row>
    <row r="30" spans="1:19" ht="16.5">
      <c r="A30" s="2"/>
      <c r="B30" s="39" t="s">
        <v>49</v>
      </c>
      <c r="C30" s="40">
        <v>1798</v>
      </c>
      <c r="D30" s="113" t="s">
        <v>26</v>
      </c>
      <c r="E30" s="42" t="s">
        <v>48</v>
      </c>
      <c r="F30" s="60">
        <v>100</v>
      </c>
      <c r="G30" s="61">
        <v>60</v>
      </c>
      <c r="H30" s="61">
        <v>108</v>
      </c>
      <c r="I30" s="61">
        <v>16</v>
      </c>
      <c r="J30" s="61"/>
      <c r="K30" s="61"/>
      <c r="L30" s="62"/>
      <c r="M30" s="63"/>
      <c r="N30" s="47">
        <f t="shared" si="7"/>
        <v>284</v>
      </c>
      <c r="O30" s="48">
        <f t="shared" si="1"/>
        <v>30</v>
      </c>
      <c r="P30" s="109"/>
      <c r="Q30" s="138" t="str">
        <f t="shared" ref="Q30:Q43" si="9">IF(N30&gt;289,"Yes","NO")</f>
        <v>NO</v>
      </c>
      <c r="R30" s="129" t="str">
        <f t="shared" si="8"/>
        <v/>
      </c>
      <c r="S30" s="55" t="str">
        <f t="shared" si="6"/>
        <v xml:space="preserve"> </v>
      </c>
    </row>
    <row r="31" spans="1:19" ht="16.5">
      <c r="A31" s="2"/>
      <c r="B31" s="39" t="s">
        <v>50</v>
      </c>
      <c r="C31" s="40">
        <v>1475</v>
      </c>
      <c r="D31" s="113" t="s">
        <v>18</v>
      </c>
      <c r="E31" s="42" t="s">
        <v>48</v>
      </c>
      <c r="F31" s="60">
        <v>90</v>
      </c>
      <c r="G31" s="61">
        <v>90</v>
      </c>
      <c r="H31" s="61">
        <v>72</v>
      </c>
      <c r="I31" s="61">
        <v>32</v>
      </c>
      <c r="J31" s="61"/>
      <c r="K31" s="61"/>
      <c r="L31" s="62"/>
      <c r="M31" s="63"/>
      <c r="N31" s="47">
        <f t="shared" si="7"/>
        <v>284</v>
      </c>
      <c r="O31" s="48">
        <f>(F31/10)+(G31/10)+(H31/9)+(I31/8)+(J31/7)+(K31/6)+(L31/5)+M31</f>
        <v>30</v>
      </c>
      <c r="P31" s="109"/>
      <c r="Q31" s="110" t="str">
        <f t="shared" si="9"/>
        <v>NO</v>
      </c>
      <c r="R31" s="129"/>
      <c r="S31" s="55"/>
    </row>
    <row r="32" spans="1:19" ht="16.5">
      <c r="A32" s="2"/>
      <c r="B32" s="976" t="s">
        <v>51</v>
      </c>
      <c r="C32" s="40">
        <v>1281</v>
      </c>
      <c r="D32" s="113" t="s">
        <v>26</v>
      </c>
      <c r="E32" s="42" t="s">
        <v>48</v>
      </c>
      <c r="F32" s="60">
        <v>50</v>
      </c>
      <c r="G32" s="61">
        <v>110</v>
      </c>
      <c r="H32" s="61">
        <v>108</v>
      </c>
      <c r="I32" s="61">
        <v>16</v>
      </c>
      <c r="J32" s="61"/>
      <c r="K32" s="61"/>
      <c r="L32" s="62"/>
      <c r="M32" s="63"/>
      <c r="N32" s="47">
        <f t="shared" si="7"/>
        <v>284</v>
      </c>
      <c r="O32" s="48">
        <f t="shared" si="1"/>
        <v>30</v>
      </c>
      <c r="P32" s="109"/>
      <c r="Q32" s="110" t="str">
        <f t="shared" si="9"/>
        <v>NO</v>
      </c>
      <c r="R32" s="129" t="str">
        <f t="shared" si="8"/>
        <v/>
      </c>
      <c r="S32" s="55" t="str">
        <f>IF(N32=0," ",IF(O32&lt;&gt;30,"ERROR!"," "))</f>
        <v xml:space="preserve"> </v>
      </c>
    </row>
    <row r="33" spans="1:19" ht="16.5">
      <c r="A33" s="2"/>
      <c r="B33" s="39" t="s">
        <v>52</v>
      </c>
      <c r="C33" s="40">
        <v>1372</v>
      </c>
      <c r="D33" s="113" t="s">
        <v>26</v>
      </c>
      <c r="E33" s="42" t="s">
        <v>48</v>
      </c>
      <c r="F33" s="60">
        <v>40</v>
      </c>
      <c r="G33" s="61">
        <v>110</v>
      </c>
      <c r="H33" s="61">
        <v>108</v>
      </c>
      <c r="I33" s="61">
        <v>24</v>
      </c>
      <c r="J33" s="61"/>
      <c r="K33" s="61"/>
      <c r="L33" s="62"/>
      <c r="M33" s="63"/>
      <c r="N33" s="47">
        <f t="shared" si="7"/>
        <v>282</v>
      </c>
      <c r="O33" s="48">
        <f t="shared" si="1"/>
        <v>30</v>
      </c>
      <c r="P33" s="109"/>
      <c r="Q33" s="110" t="str">
        <f t="shared" si="9"/>
        <v>NO</v>
      </c>
      <c r="R33" s="129" t="str">
        <f t="shared" si="8"/>
        <v/>
      </c>
      <c r="S33" s="55" t="str">
        <f>IF(N33=0," ",IF(O33&lt;&gt;30,"ERROR!"," "))</f>
        <v xml:space="preserve"> </v>
      </c>
    </row>
    <row r="34" spans="1:19" ht="16.5">
      <c r="A34" s="2"/>
      <c r="B34" s="133" t="s">
        <v>53</v>
      </c>
      <c r="C34" s="107">
        <v>1917</v>
      </c>
      <c r="D34" s="108" t="s">
        <v>26</v>
      </c>
      <c r="E34" s="82" t="s">
        <v>48</v>
      </c>
      <c r="F34" s="50">
        <v>60</v>
      </c>
      <c r="G34" s="51">
        <v>90</v>
      </c>
      <c r="H34" s="51">
        <v>117</v>
      </c>
      <c r="I34" s="51">
        <v>8</v>
      </c>
      <c r="J34" s="51">
        <v>7</v>
      </c>
      <c r="K34" s="51"/>
      <c r="L34" s="131"/>
      <c r="M34" s="53"/>
      <c r="N34" s="47">
        <f t="shared" si="7"/>
        <v>282</v>
      </c>
      <c r="O34" s="48">
        <f t="shared" si="1"/>
        <v>30</v>
      </c>
      <c r="P34" s="109"/>
      <c r="Q34" s="110" t="str">
        <f t="shared" si="9"/>
        <v>NO</v>
      </c>
      <c r="R34" s="132" t="str">
        <f t="shared" si="8"/>
        <v/>
      </c>
      <c r="S34" s="55" t="str">
        <f>IF(N34=0," ",IF(O34&lt;&gt;30,"ERROR!"," "))</f>
        <v xml:space="preserve"> </v>
      </c>
    </row>
    <row r="35" spans="1:19" ht="16.5">
      <c r="A35" s="2"/>
      <c r="B35" s="133" t="s">
        <v>54</v>
      </c>
      <c r="C35" s="107">
        <v>1041</v>
      </c>
      <c r="D35" s="81" t="s">
        <v>47</v>
      </c>
      <c r="E35" s="82" t="s">
        <v>48</v>
      </c>
      <c r="F35" s="135">
        <v>50</v>
      </c>
      <c r="G35" s="51">
        <v>110</v>
      </c>
      <c r="H35" s="51">
        <v>81</v>
      </c>
      <c r="I35" s="51">
        <v>40</v>
      </c>
      <c r="J35" s="51"/>
      <c r="K35" s="51"/>
      <c r="L35" s="52"/>
      <c r="M35" s="136"/>
      <c r="N35" s="137">
        <f t="shared" si="7"/>
        <v>281</v>
      </c>
      <c r="O35" s="138">
        <f>(F35/10)+(G35/10)+(H35/9)+(I35/8)+(J35/7)+(K35/6)+(L35/5)+M35</f>
        <v>30</v>
      </c>
      <c r="P35" s="109"/>
      <c r="Q35" s="139" t="str">
        <f t="shared" si="9"/>
        <v>NO</v>
      </c>
      <c r="R35" s="140"/>
      <c r="S35" s="141"/>
    </row>
    <row r="36" spans="1:19" ht="16.5">
      <c r="A36" s="2"/>
      <c r="B36" s="133" t="s">
        <v>55</v>
      </c>
      <c r="C36" s="107">
        <v>1542</v>
      </c>
      <c r="D36" s="108" t="s">
        <v>28</v>
      </c>
      <c r="E36" s="82" t="s">
        <v>48</v>
      </c>
      <c r="F36" s="50">
        <v>40</v>
      </c>
      <c r="G36" s="51">
        <v>120</v>
      </c>
      <c r="H36" s="51">
        <v>81</v>
      </c>
      <c r="I36" s="51">
        <v>32</v>
      </c>
      <c r="J36" s="51">
        <v>7</v>
      </c>
      <c r="K36" s="51"/>
      <c r="L36" s="52"/>
      <c r="M36" s="53"/>
      <c r="N36" s="47">
        <f t="shared" si="7"/>
        <v>280</v>
      </c>
      <c r="O36" s="48">
        <f t="shared" si="1"/>
        <v>30</v>
      </c>
      <c r="P36" s="109"/>
      <c r="Q36" s="110" t="str">
        <f t="shared" si="9"/>
        <v>NO</v>
      </c>
      <c r="R36" s="132" t="str">
        <f>IF(Q36="yes","G","")</f>
        <v/>
      </c>
      <c r="S36" s="55" t="str">
        <f>IF(N36=0," ",IF(O36&lt;&gt;30,"ERROR!"," "))</f>
        <v xml:space="preserve"> </v>
      </c>
    </row>
    <row r="37" spans="1:19" ht="16.5">
      <c r="A37" s="2"/>
      <c r="B37" s="133" t="s">
        <v>56</v>
      </c>
      <c r="C37" s="107">
        <v>1412</v>
      </c>
      <c r="D37" s="108" t="s">
        <v>18</v>
      </c>
      <c r="E37" s="82" t="s">
        <v>48</v>
      </c>
      <c r="F37" s="50">
        <v>40</v>
      </c>
      <c r="G37" s="51">
        <v>80</v>
      </c>
      <c r="H37" s="51">
        <v>153</v>
      </c>
      <c r="I37" s="51">
        <v>8</v>
      </c>
      <c r="J37" s="51">
        <v>0</v>
      </c>
      <c r="K37" s="51"/>
      <c r="L37" s="52"/>
      <c r="M37" s="53"/>
      <c r="N37" s="47">
        <f t="shared" si="7"/>
        <v>281</v>
      </c>
      <c r="O37" s="48">
        <f t="shared" si="1"/>
        <v>30</v>
      </c>
      <c r="P37" s="109"/>
      <c r="Q37" s="110" t="str">
        <f t="shared" si="9"/>
        <v>NO</v>
      </c>
      <c r="R37" s="132"/>
      <c r="S37" s="55" t="str">
        <f>IF(N37=0," ",IF(O37&lt;&gt;30,"ERROR!"," "))</f>
        <v xml:space="preserve"> </v>
      </c>
    </row>
    <row r="38" spans="1:19" ht="16.5">
      <c r="A38" s="2"/>
      <c r="B38" s="133" t="s">
        <v>57</v>
      </c>
      <c r="C38" s="107">
        <v>1060</v>
      </c>
      <c r="D38" s="108" t="s">
        <v>26</v>
      </c>
      <c r="E38" s="82" t="s">
        <v>48</v>
      </c>
      <c r="F38" s="50">
        <v>70</v>
      </c>
      <c r="G38" s="51">
        <v>70</v>
      </c>
      <c r="H38" s="51">
        <v>108</v>
      </c>
      <c r="I38" s="51">
        <v>24</v>
      </c>
      <c r="J38" s="51">
        <v>7</v>
      </c>
      <c r="K38" s="51"/>
      <c r="L38" s="52"/>
      <c r="M38" s="53"/>
      <c r="N38" s="47">
        <f t="shared" si="7"/>
        <v>279</v>
      </c>
      <c r="O38" s="48">
        <f t="shared" si="1"/>
        <v>30</v>
      </c>
      <c r="P38" s="109"/>
      <c r="Q38" s="110" t="str">
        <f t="shared" si="9"/>
        <v>NO</v>
      </c>
      <c r="R38" s="132"/>
      <c r="S38" s="55" t="str">
        <f>IF(N38=0," ",IF(O38&lt;&gt;30,"ERROR!"," "))</f>
        <v xml:space="preserve"> </v>
      </c>
    </row>
    <row r="39" spans="1:19" ht="16.5">
      <c r="A39" s="2"/>
      <c r="B39" s="133" t="s">
        <v>58</v>
      </c>
      <c r="C39" s="107">
        <v>1767</v>
      </c>
      <c r="D39" s="108" t="s">
        <v>23</v>
      </c>
      <c r="E39" s="82" t="s">
        <v>48</v>
      </c>
      <c r="F39" s="50">
        <v>10</v>
      </c>
      <c r="G39" s="51">
        <v>130</v>
      </c>
      <c r="H39" s="51">
        <v>99</v>
      </c>
      <c r="I39" s="51">
        <v>32</v>
      </c>
      <c r="J39" s="51">
        <v>7</v>
      </c>
      <c r="K39" s="51"/>
      <c r="L39" s="52"/>
      <c r="M39" s="53"/>
      <c r="N39" s="47">
        <f t="shared" si="7"/>
        <v>278</v>
      </c>
      <c r="O39" s="48">
        <f t="shared" si="1"/>
        <v>30</v>
      </c>
      <c r="P39" s="109"/>
      <c r="Q39" s="110" t="str">
        <f t="shared" si="9"/>
        <v>NO</v>
      </c>
      <c r="R39" s="132"/>
      <c r="S39" s="55" t="str">
        <f>IF(N39=0," ",IF(O39&lt;&gt;30,"ERROR!"," "))</f>
        <v xml:space="preserve"> </v>
      </c>
    </row>
    <row r="40" spans="1:19" ht="16.5">
      <c r="A40" s="2"/>
      <c r="B40" s="133" t="s">
        <v>59</v>
      </c>
      <c r="C40" s="107">
        <v>921</v>
      </c>
      <c r="D40" s="108" t="s">
        <v>18</v>
      </c>
      <c r="E40" s="82" t="s">
        <v>48</v>
      </c>
      <c r="F40" s="50">
        <v>30</v>
      </c>
      <c r="G40" s="51">
        <v>90</v>
      </c>
      <c r="H40" s="51">
        <v>126</v>
      </c>
      <c r="I40" s="51">
        <v>16</v>
      </c>
      <c r="J40" s="51">
        <v>7</v>
      </c>
      <c r="K40" s="51">
        <v>6</v>
      </c>
      <c r="L40" s="52"/>
      <c r="M40" s="53"/>
      <c r="N40" s="47">
        <f t="shared" si="7"/>
        <v>275</v>
      </c>
      <c r="O40" s="48">
        <f>(F40/10)+(G40/10)+(H40/9)+(I40/8)+(J40/7)+(K40/6)+(L40/5)+M40</f>
        <v>30</v>
      </c>
      <c r="P40" s="109"/>
      <c r="Q40" s="110" t="str">
        <f>IF(N40&gt;289,"Yes","NO")</f>
        <v>NO</v>
      </c>
      <c r="R40" s="132"/>
      <c r="S40" s="55"/>
    </row>
    <row r="41" spans="1:19" ht="16.5">
      <c r="A41" s="2"/>
      <c r="B41" s="133" t="s">
        <v>60</v>
      </c>
      <c r="C41" s="107">
        <v>2144</v>
      </c>
      <c r="D41" s="108" t="s">
        <v>61</v>
      </c>
      <c r="E41" s="82" t="s">
        <v>48</v>
      </c>
      <c r="F41" s="115">
        <v>20</v>
      </c>
      <c r="G41" s="116">
        <v>80</v>
      </c>
      <c r="H41" s="116">
        <v>117</v>
      </c>
      <c r="I41" s="116">
        <v>48</v>
      </c>
      <c r="J41" s="116">
        <v>7</v>
      </c>
      <c r="K41" s="116"/>
      <c r="L41" s="142"/>
      <c r="M41" s="143"/>
      <c r="N41" s="144">
        <f t="shared" si="7"/>
        <v>272</v>
      </c>
      <c r="O41" s="48">
        <f>(F41/10)+(G41/10)+(H41/9)+(I41/8)+(J41/7)+(K41/6)+(L41/5)+M41</f>
        <v>30</v>
      </c>
      <c r="P41" s="109"/>
      <c r="Q41" s="110" t="str">
        <f t="shared" si="9"/>
        <v>NO</v>
      </c>
      <c r="R41" s="132" t="str">
        <f t="shared" ref="R41:R45" si="10">IF(Q41="yes","G","")</f>
        <v/>
      </c>
      <c r="S41" s="55" t="str">
        <f>IF(N41=0," ",IF(O41&lt;&gt;30,"ERROR!"," "))</f>
        <v xml:space="preserve"> </v>
      </c>
    </row>
    <row r="42" spans="1:19" ht="16.5">
      <c r="A42" s="2"/>
      <c r="B42" s="133" t="s">
        <v>62</v>
      </c>
      <c r="C42" s="107">
        <v>1809</v>
      </c>
      <c r="D42" s="108" t="s">
        <v>28</v>
      </c>
      <c r="E42" s="82" t="s">
        <v>48</v>
      </c>
      <c r="F42" s="50">
        <v>30</v>
      </c>
      <c r="G42" s="51">
        <v>70</v>
      </c>
      <c r="H42" s="51">
        <v>99</v>
      </c>
      <c r="I42" s="51">
        <v>56</v>
      </c>
      <c r="J42" s="51">
        <v>14</v>
      </c>
      <c r="K42" s="51"/>
      <c r="L42" s="52"/>
      <c r="M42" s="53"/>
      <c r="N42" s="47">
        <f t="shared" si="7"/>
        <v>269</v>
      </c>
      <c r="O42" s="48">
        <f>(F42/10)+(G42/10)+(H42/9)+(I42/8)+(J42/7)+(K42/6)+(L42/5)+M42</f>
        <v>30</v>
      </c>
      <c r="P42" s="109"/>
      <c r="Q42" s="110" t="str">
        <f t="shared" si="9"/>
        <v>NO</v>
      </c>
      <c r="R42" s="132" t="str">
        <f t="shared" si="10"/>
        <v/>
      </c>
      <c r="S42" s="55" t="str">
        <f>IF(N42=0," ",IF(O42&lt;&gt;30,"ERROR!"," "))</f>
        <v xml:space="preserve"> </v>
      </c>
    </row>
    <row r="43" spans="1:19" ht="16.5">
      <c r="A43" s="2"/>
      <c r="B43" s="133" t="s">
        <v>63</v>
      </c>
      <c r="C43" s="107">
        <v>1476</v>
      </c>
      <c r="D43" s="108" t="s">
        <v>26</v>
      </c>
      <c r="E43" s="82" t="s">
        <v>48</v>
      </c>
      <c r="F43" s="115">
        <v>50</v>
      </c>
      <c r="G43" s="116">
        <v>50</v>
      </c>
      <c r="H43" s="116">
        <v>108</v>
      </c>
      <c r="I43" s="116">
        <v>48</v>
      </c>
      <c r="J43" s="116">
        <v>0</v>
      </c>
      <c r="K43" s="116">
        <v>6</v>
      </c>
      <c r="L43" s="142">
        <v>0</v>
      </c>
      <c r="M43" s="143">
        <v>1</v>
      </c>
      <c r="N43" s="144">
        <f t="shared" si="7"/>
        <v>262</v>
      </c>
      <c r="O43" s="48">
        <f t="shared" si="1"/>
        <v>30</v>
      </c>
      <c r="P43" s="109"/>
      <c r="Q43" s="110" t="str">
        <f t="shared" si="9"/>
        <v>NO</v>
      </c>
      <c r="R43" s="132" t="str">
        <f t="shared" si="10"/>
        <v/>
      </c>
      <c r="S43" s="55" t="str">
        <f>IF(N43=0," ",IF(O43&lt;&gt;30,"ERROR!"," "))</f>
        <v xml:space="preserve"> </v>
      </c>
    </row>
    <row r="44" spans="1:19" ht="16.5">
      <c r="A44" s="2"/>
      <c r="B44" s="133" t="s">
        <v>64</v>
      </c>
      <c r="C44" s="107">
        <v>1268</v>
      </c>
      <c r="D44" s="81" t="s">
        <v>28</v>
      </c>
      <c r="E44" s="82" t="s">
        <v>48</v>
      </c>
      <c r="F44" s="135">
        <v>20</v>
      </c>
      <c r="G44" s="51">
        <v>90</v>
      </c>
      <c r="H44" s="51">
        <v>108</v>
      </c>
      <c r="I44" s="51">
        <v>32</v>
      </c>
      <c r="J44" s="51">
        <v>7</v>
      </c>
      <c r="K44" s="51"/>
      <c r="L44" s="52"/>
      <c r="M44" s="136">
        <v>2</v>
      </c>
      <c r="N44" s="137">
        <f t="shared" si="7"/>
        <v>257</v>
      </c>
      <c r="O44" s="138">
        <f>(F44/10)+(G44/10)+(H44/9)+(I44/8)+(J44/7)+(K44/6)+(L44/5)+M44</f>
        <v>30</v>
      </c>
      <c r="P44" s="109"/>
      <c r="Q44" s="139" t="str">
        <f>IF(N44&gt;289,"Yes","NO")</f>
        <v>NO</v>
      </c>
      <c r="R44" s="140"/>
      <c r="S44" s="141"/>
    </row>
    <row r="45" spans="1:19" ht="17.25" thickBot="1">
      <c r="A45" s="2"/>
      <c r="B45" s="56" t="s">
        <v>65</v>
      </c>
      <c r="C45" s="57">
        <v>1228</v>
      </c>
      <c r="D45" s="146" t="s">
        <v>28</v>
      </c>
      <c r="E45" s="87" t="s">
        <v>48</v>
      </c>
      <c r="F45" s="88">
        <v>30</v>
      </c>
      <c r="G45" s="89">
        <v>10</v>
      </c>
      <c r="H45" s="89">
        <v>99</v>
      </c>
      <c r="I45" s="89">
        <v>40</v>
      </c>
      <c r="J45" s="89">
        <v>42</v>
      </c>
      <c r="K45" s="89">
        <v>18</v>
      </c>
      <c r="L45" s="90"/>
      <c r="M45" s="119">
        <v>1</v>
      </c>
      <c r="N45" s="64">
        <f t="shared" si="7"/>
        <v>239</v>
      </c>
      <c r="O45" s="92">
        <f t="shared" si="1"/>
        <v>30</v>
      </c>
      <c r="P45" s="120"/>
      <c r="Q45" s="121" t="str">
        <f>IF(N45&gt;289,"Yes","NO")</f>
        <v>NO</v>
      </c>
      <c r="R45" s="147" t="str">
        <f t="shared" si="10"/>
        <v/>
      </c>
      <c r="S45" s="55" t="str">
        <f t="shared" ref="S45:S61" si="11">IF(N45=0," ",IF(O45&lt;&gt;30,"ERROR!"," "))</f>
        <v xml:space="preserve"> </v>
      </c>
    </row>
    <row r="46" spans="1:19" ht="16.5">
      <c r="A46" s="2"/>
      <c r="B46" s="148" t="s">
        <v>66</v>
      </c>
      <c r="C46" s="96">
        <v>1314</v>
      </c>
      <c r="D46" s="149" t="s">
        <v>28</v>
      </c>
      <c r="E46" s="98" t="s">
        <v>67</v>
      </c>
      <c r="F46" s="150">
        <v>40</v>
      </c>
      <c r="G46" s="100">
        <v>130</v>
      </c>
      <c r="H46" s="100">
        <v>81</v>
      </c>
      <c r="I46" s="100">
        <v>32</v>
      </c>
      <c r="J46" s="100"/>
      <c r="K46" s="100"/>
      <c r="L46" s="101"/>
      <c r="M46" s="46"/>
      <c r="N46" s="102">
        <f t="shared" si="7"/>
        <v>283</v>
      </c>
      <c r="O46" s="103">
        <f t="shared" si="1"/>
        <v>30</v>
      </c>
      <c r="P46" s="104"/>
      <c r="Q46" s="105" t="str">
        <f t="shared" ref="Q46:Q102" si="12">IF(N46&gt;279,"Yes","NO")</f>
        <v>Yes</v>
      </c>
      <c r="R46" s="151" t="str">
        <f t="shared" ref="R46:R96" si="13">IF(Q46="yes","S","")</f>
        <v>S</v>
      </c>
      <c r="S46" s="55" t="str">
        <f t="shared" si="11"/>
        <v xml:space="preserve"> </v>
      </c>
    </row>
    <row r="47" spans="1:19" ht="16.5">
      <c r="A47" s="2"/>
      <c r="B47" s="152" t="s">
        <v>68</v>
      </c>
      <c r="C47" s="123">
        <v>1719</v>
      </c>
      <c r="D47" s="153" t="s">
        <v>34</v>
      </c>
      <c r="E47" s="125" t="s">
        <v>67</v>
      </c>
      <c r="F47" s="150">
        <v>40</v>
      </c>
      <c r="G47" s="100">
        <v>120</v>
      </c>
      <c r="H47" s="100">
        <v>81</v>
      </c>
      <c r="I47" s="100">
        <v>32</v>
      </c>
      <c r="J47" s="100">
        <v>7</v>
      </c>
      <c r="K47" s="100"/>
      <c r="L47" s="101"/>
      <c r="M47" s="46"/>
      <c r="N47" s="102">
        <f t="shared" ref="N47:N64" si="14">SUM($F47:$L47)</f>
        <v>280</v>
      </c>
      <c r="O47" s="154">
        <f>(F47/10)+(G47/10)+(H47/9)+(I47/8)+(J47/7)+(K47/6)+(L47/5)+M47</f>
        <v>30</v>
      </c>
      <c r="P47" s="155"/>
      <c r="Q47" s="105" t="str">
        <f>IF(N47&gt;279,"Yes","NO")</f>
        <v>Yes</v>
      </c>
      <c r="R47" s="151"/>
      <c r="S47" s="55"/>
    </row>
    <row r="48" spans="1:19" ht="16.5">
      <c r="A48" s="2"/>
      <c r="B48" s="133" t="s">
        <v>69</v>
      </c>
      <c r="C48" s="107">
        <v>1329</v>
      </c>
      <c r="D48" s="156" t="s">
        <v>61</v>
      </c>
      <c r="E48" s="82" t="s">
        <v>67</v>
      </c>
      <c r="F48" s="150">
        <v>20</v>
      </c>
      <c r="G48" s="100">
        <v>100</v>
      </c>
      <c r="H48" s="100">
        <v>135</v>
      </c>
      <c r="I48" s="100">
        <v>24</v>
      </c>
      <c r="J48" s="100"/>
      <c r="K48" s="100"/>
      <c r="L48" s="101"/>
      <c r="M48" s="46"/>
      <c r="N48" s="47">
        <f t="shared" si="14"/>
        <v>279</v>
      </c>
      <c r="O48" s="48">
        <f t="shared" si="1"/>
        <v>30</v>
      </c>
      <c r="P48" s="109"/>
      <c r="Q48" s="110" t="str">
        <f t="shared" si="12"/>
        <v>NO</v>
      </c>
      <c r="R48" s="138" t="str">
        <f t="shared" si="13"/>
        <v/>
      </c>
      <c r="S48" s="55" t="str">
        <f t="shared" si="11"/>
        <v xml:space="preserve"> </v>
      </c>
    </row>
    <row r="49" spans="1:19" ht="16.5">
      <c r="A49" s="2"/>
      <c r="B49" s="133" t="s">
        <v>70</v>
      </c>
      <c r="C49" s="107">
        <v>1170</v>
      </c>
      <c r="D49" s="156" t="s">
        <v>23</v>
      </c>
      <c r="E49" s="82" t="s">
        <v>67</v>
      </c>
      <c r="F49" s="135">
        <v>80</v>
      </c>
      <c r="G49" s="51">
        <v>70</v>
      </c>
      <c r="H49" s="51">
        <v>81</v>
      </c>
      <c r="I49" s="51">
        <v>40</v>
      </c>
      <c r="J49" s="51">
        <v>7</v>
      </c>
      <c r="K49" s="51"/>
      <c r="L49" s="52"/>
      <c r="M49" s="53"/>
      <c r="N49" s="47">
        <f t="shared" si="14"/>
        <v>278</v>
      </c>
      <c r="O49" s="48">
        <f t="shared" si="1"/>
        <v>30</v>
      </c>
      <c r="P49" s="109"/>
      <c r="Q49" s="110" t="str">
        <f t="shared" si="12"/>
        <v>NO</v>
      </c>
      <c r="R49" s="138" t="str">
        <f t="shared" si="13"/>
        <v/>
      </c>
      <c r="S49" s="55" t="str">
        <f t="shared" si="11"/>
        <v xml:space="preserve"> </v>
      </c>
    </row>
    <row r="50" spans="1:19" ht="16.5">
      <c r="A50" s="2"/>
      <c r="B50" s="133" t="s">
        <v>71</v>
      </c>
      <c r="C50" s="107">
        <v>1770</v>
      </c>
      <c r="D50" s="156" t="s">
        <v>26</v>
      </c>
      <c r="E50" s="82" t="s">
        <v>67</v>
      </c>
      <c r="F50" s="135">
        <v>20</v>
      </c>
      <c r="G50" s="51">
        <v>120</v>
      </c>
      <c r="H50" s="51">
        <v>90</v>
      </c>
      <c r="I50" s="51">
        <v>40</v>
      </c>
      <c r="J50" s="51">
        <v>7</v>
      </c>
      <c r="K50" s="51"/>
      <c r="L50" s="52"/>
      <c r="M50" s="53"/>
      <c r="N50" s="47">
        <f t="shared" si="14"/>
        <v>277</v>
      </c>
      <c r="O50" s="48">
        <f t="shared" si="1"/>
        <v>30</v>
      </c>
      <c r="P50" s="109"/>
      <c r="Q50" s="110" t="str">
        <f t="shared" si="12"/>
        <v>NO</v>
      </c>
      <c r="R50" s="138" t="str">
        <f t="shared" si="13"/>
        <v/>
      </c>
      <c r="S50" s="55" t="str">
        <f t="shared" si="11"/>
        <v xml:space="preserve"> </v>
      </c>
    </row>
    <row r="51" spans="1:19" ht="16.5">
      <c r="A51" s="2"/>
      <c r="B51" s="133" t="s">
        <v>72</v>
      </c>
      <c r="C51" s="107">
        <v>1628</v>
      </c>
      <c r="D51" s="156" t="s">
        <v>47</v>
      </c>
      <c r="E51" s="82" t="s">
        <v>67</v>
      </c>
      <c r="F51" s="135">
        <v>60</v>
      </c>
      <c r="G51" s="51">
        <v>80</v>
      </c>
      <c r="H51" s="51">
        <v>90</v>
      </c>
      <c r="I51" s="51">
        <v>40</v>
      </c>
      <c r="J51" s="51">
        <v>7</v>
      </c>
      <c r="K51" s="51"/>
      <c r="L51" s="52"/>
      <c r="M51" s="53"/>
      <c r="N51" s="47">
        <f t="shared" si="14"/>
        <v>277</v>
      </c>
      <c r="O51" s="48">
        <f t="shared" si="1"/>
        <v>30</v>
      </c>
      <c r="P51" s="109"/>
      <c r="Q51" s="110" t="str">
        <f t="shared" si="12"/>
        <v>NO</v>
      </c>
      <c r="R51" s="138" t="str">
        <f t="shared" si="13"/>
        <v/>
      </c>
      <c r="S51" s="55" t="str">
        <f t="shared" si="11"/>
        <v xml:space="preserve"> </v>
      </c>
    </row>
    <row r="52" spans="1:19" ht="16.5">
      <c r="A52" s="2"/>
      <c r="B52" s="133" t="s">
        <v>73</v>
      </c>
      <c r="C52" s="107">
        <v>1784</v>
      </c>
      <c r="D52" s="156" t="s">
        <v>47</v>
      </c>
      <c r="E52" s="82" t="s">
        <v>67</v>
      </c>
      <c r="F52" s="135">
        <v>40</v>
      </c>
      <c r="G52" s="51">
        <v>50</v>
      </c>
      <c r="H52" s="51">
        <v>144</v>
      </c>
      <c r="I52" s="51">
        <v>24</v>
      </c>
      <c r="J52" s="51">
        <v>14</v>
      </c>
      <c r="K52" s="51"/>
      <c r="L52" s="52"/>
      <c r="M52" s="53"/>
      <c r="N52" s="47">
        <f t="shared" si="14"/>
        <v>272</v>
      </c>
      <c r="O52" s="48">
        <f t="shared" si="1"/>
        <v>30</v>
      </c>
      <c r="P52" s="109"/>
      <c r="Q52" s="110" t="str">
        <f t="shared" si="12"/>
        <v>NO</v>
      </c>
      <c r="R52" s="138" t="str">
        <f t="shared" si="13"/>
        <v/>
      </c>
      <c r="S52" s="55" t="str">
        <f t="shared" si="11"/>
        <v xml:space="preserve"> </v>
      </c>
    </row>
    <row r="53" spans="1:19" ht="16.5">
      <c r="A53" s="2"/>
      <c r="B53" s="133" t="s">
        <v>74</v>
      </c>
      <c r="C53" s="107">
        <v>1291</v>
      </c>
      <c r="D53" s="156" t="s">
        <v>26</v>
      </c>
      <c r="E53" s="82" t="s">
        <v>67</v>
      </c>
      <c r="F53" s="135">
        <v>40</v>
      </c>
      <c r="G53" s="51">
        <v>60</v>
      </c>
      <c r="H53" s="51">
        <v>117</v>
      </c>
      <c r="I53" s="51">
        <v>40</v>
      </c>
      <c r="J53" s="51">
        <v>14</v>
      </c>
      <c r="K53" s="51"/>
      <c r="L53" s="52"/>
      <c r="M53" s="53"/>
      <c r="N53" s="47">
        <f t="shared" si="14"/>
        <v>271</v>
      </c>
      <c r="O53" s="48">
        <f t="shared" si="1"/>
        <v>30</v>
      </c>
      <c r="P53" s="109"/>
      <c r="Q53" s="110" t="str">
        <f t="shared" si="12"/>
        <v>NO</v>
      </c>
      <c r="R53" s="138" t="str">
        <f t="shared" si="13"/>
        <v/>
      </c>
      <c r="S53" s="55" t="str">
        <f t="shared" si="11"/>
        <v xml:space="preserve"> </v>
      </c>
    </row>
    <row r="54" spans="1:19" ht="16.5">
      <c r="A54" s="2"/>
      <c r="B54" s="133" t="s">
        <v>75</v>
      </c>
      <c r="C54" s="107">
        <v>1118</v>
      </c>
      <c r="D54" s="156" t="s">
        <v>18</v>
      </c>
      <c r="E54" s="82" t="s">
        <v>67</v>
      </c>
      <c r="F54" s="135">
        <v>10</v>
      </c>
      <c r="G54" s="51">
        <v>70</v>
      </c>
      <c r="H54" s="51">
        <v>144</v>
      </c>
      <c r="I54" s="51">
        <v>24</v>
      </c>
      <c r="J54" s="51">
        <v>21</v>
      </c>
      <c r="K54" s="51"/>
      <c r="L54" s="52"/>
      <c r="M54" s="53"/>
      <c r="N54" s="47">
        <f t="shared" si="14"/>
        <v>269</v>
      </c>
      <c r="O54" s="48">
        <f t="shared" si="1"/>
        <v>30</v>
      </c>
      <c r="P54" s="109"/>
      <c r="Q54" s="110" t="str">
        <f t="shared" si="12"/>
        <v>NO</v>
      </c>
      <c r="R54" s="138" t="str">
        <f t="shared" si="13"/>
        <v/>
      </c>
      <c r="S54" s="55" t="str">
        <f t="shared" si="11"/>
        <v xml:space="preserve"> </v>
      </c>
    </row>
    <row r="55" spans="1:19" ht="16.5">
      <c r="A55" s="2"/>
      <c r="B55" s="133" t="s">
        <v>76</v>
      </c>
      <c r="C55" s="107">
        <v>706</v>
      </c>
      <c r="D55" s="156" t="s">
        <v>28</v>
      </c>
      <c r="E55" s="82" t="s">
        <v>67</v>
      </c>
      <c r="F55" s="135">
        <v>10</v>
      </c>
      <c r="G55" s="51">
        <v>80</v>
      </c>
      <c r="H55" s="51">
        <v>108</v>
      </c>
      <c r="I55" s="51">
        <v>56</v>
      </c>
      <c r="J55" s="51">
        <v>14</v>
      </c>
      <c r="K55" s="51"/>
      <c r="L55" s="52"/>
      <c r="M55" s="53"/>
      <c r="N55" s="47">
        <f t="shared" si="14"/>
        <v>268</v>
      </c>
      <c r="O55" s="48">
        <f t="shared" si="1"/>
        <v>30</v>
      </c>
      <c r="P55" s="109"/>
      <c r="Q55" s="110" t="str">
        <f t="shared" si="12"/>
        <v>NO</v>
      </c>
      <c r="R55" s="138" t="str">
        <f t="shared" si="13"/>
        <v/>
      </c>
      <c r="S55" s="55" t="str">
        <f t="shared" si="11"/>
        <v xml:space="preserve"> </v>
      </c>
    </row>
    <row r="56" spans="1:19" ht="16.5">
      <c r="A56" s="2"/>
      <c r="B56" s="133" t="s">
        <v>77</v>
      </c>
      <c r="C56" s="107">
        <v>1799</v>
      </c>
      <c r="D56" s="156" t="s">
        <v>47</v>
      </c>
      <c r="E56" s="82" t="s">
        <v>67</v>
      </c>
      <c r="F56" s="157">
        <v>30</v>
      </c>
      <c r="G56" s="116">
        <v>70</v>
      </c>
      <c r="H56" s="116">
        <v>108</v>
      </c>
      <c r="I56" s="116">
        <v>40</v>
      </c>
      <c r="J56" s="116">
        <v>14</v>
      </c>
      <c r="K56" s="116">
        <v>6</v>
      </c>
      <c r="L56" s="158"/>
      <c r="M56" s="143"/>
      <c r="N56" s="144">
        <f t="shared" si="14"/>
        <v>268</v>
      </c>
      <c r="O56" s="48">
        <f t="shared" si="1"/>
        <v>30</v>
      </c>
      <c r="P56" s="109"/>
      <c r="Q56" s="110" t="str">
        <f t="shared" si="12"/>
        <v>NO</v>
      </c>
      <c r="R56" s="138" t="str">
        <f t="shared" si="13"/>
        <v/>
      </c>
      <c r="S56" s="55" t="str">
        <f t="shared" si="11"/>
        <v xml:space="preserve"> </v>
      </c>
    </row>
    <row r="57" spans="1:19" ht="16.5">
      <c r="A57" s="2"/>
      <c r="B57" s="133" t="s">
        <v>78</v>
      </c>
      <c r="C57" s="107">
        <v>1119</v>
      </c>
      <c r="D57" s="156" t="s">
        <v>18</v>
      </c>
      <c r="E57" s="82" t="s">
        <v>67</v>
      </c>
      <c r="F57" s="135">
        <v>30</v>
      </c>
      <c r="G57" s="51">
        <v>50</v>
      </c>
      <c r="H57" s="51">
        <v>126</v>
      </c>
      <c r="I57" s="51">
        <v>40</v>
      </c>
      <c r="J57" s="51">
        <v>21</v>
      </c>
      <c r="K57" s="51"/>
      <c r="L57" s="52"/>
      <c r="M57" s="53"/>
      <c r="N57" s="47">
        <f t="shared" si="14"/>
        <v>267</v>
      </c>
      <c r="O57" s="48">
        <f t="shared" si="1"/>
        <v>30</v>
      </c>
      <c r="P57" s="109"/>
      <c r="Q57" s="110" t="str">
        <f t="shared" si="12"/>
        <v>NO</v>
      </c>
      <c r="R57" s="138" t="str">
        <f t="shared" si="13"/>
        <v/>
      </c>
      <c r="S57" s="55" t="str">
        <f t="shared" si="11"/>
        <v xml:space="preserve"> </v>
      </c>
    </row>
    <row r="58" spans="1:19" ht="16.5">
      <c r="A58" s="2"/>
      <c r="B58" s="133" t="s">
        <v>79</v>
      </c>
      <c r="C58" s="107">
        <v>1051</v>
      </c>
      <c r="D58" s="156" t="s">
        <v>28</v>
      </c>
      <c r="E58" s="82" t="s">
        <v>67</v>
      </c>
      <c r="F58" s="135">
        <v>20</v>
      </c>
      <c r="G58" s="51">
        <v>70</v>
      </c>
      <c r="H58" s="51">
        <v>117</v>
      </c>
      <c r="I58" s="51">
        <v>40</v>
      </c>
      <c r="J58" s="51">
        <v>7</v>
      </c>
      <c r="K58" s="51">
        <v>12</v>
      </c>
      <c r="L58" s="52"/>
      <c r="M58" s="53"/>
      <c r="N58" s="47">
        <f t="shared" si="14"/>
        <v>266</v>
      </c>
      <c r="O58" s="48">
        <f t="shared" si="1"/>
        <v>30</v>
      </c>
      <c r="P58" s="109"/>
      <c r="Q58" s="110" t="str">
        <f t="shared" si="12"/>
        <v>NO</v>
      </c>
      <c r="R58" s="138" t="str">
        <f t="shared" si="13"/>
        <v/>
      </c>
      <c r="S58" s="55" t="str">
        <f t="shared" si="11"/>
        <v xml:space="preserve"> </v>
      </c>
    </row>
    <row r="59" spans="1:19" ht="16.5">
      <c r="A59" s="2"/>
      <c r="B59" s="133" t="s">
        <v>80</v>
      </c>
      <c r="C59" s="107">
        <v>2141</v>
      </c>
      <c r="D59" s="156" t="s">
        <v>28</v>
      </c>
      <c r="E59" s="82" t="s">
        <v>67</v>
      </c>
      <c r="F59" s="135">
        <v>10</v>
      </c>
      <c r="G59" s="51">
        <v>90</v>
      </c>
      <c r="H59" s="51">
        <v>63</v>
      </c>
      <c r="I59" s="51">
        <v>96</v>
      </c>
      <c r="J59" s="51"/>
      <c r="K59" s="51">
        <v>6</v>
      </c>
      <c r="L59" s="52"/>
      <c r="M59" s="53"/>
      <c r="N59" s="47">
        <f t="shared" si="14"/>
        <v>265</v>
      </c>
      <c r="O59" s="48">
        <f t="shared" si="1"/>
        <v>30</v>
      </c>
      <c r="P59" s="109"/>
      <c r="Q59" s="110" t="str">
        <f t="shared" si="12"/>
        <v>NO</v>
      </c>
      <c r="R59" s="138" t="str">
        <f t="shared" si="13"/>
        <v/>
      </c>
      <c r="S59" s="55" t="str">
        <f t="shared" si="11"/>
        <v xml:space="preserve"> </v>
      </c>
    </row>
    <row r="60" spans="1:19" ht="16.5">
      <c r="A60" s="2"/>
      <c r="B60" s="133" t="s">
        <v>81</v>
      </c>
      <c r="C60" s="107">
        <v>2491</v>
      </c>
      <c r="D60" s="156" t="s">
        <v>26</v>
      </c>
      <c r="E60" s="82" t="s">
        <v>67</v>
      </c>
      <c r="F60" s="135">
        <v>10</v>
      </c>
      <c r="G60" s="51">
        <v>90</v>
      </c>
      <c r="H60" s="51">
        <v>99</v>
      </c>
      <c r="I60" s="51">
        <v>48</v>
      </c>
      <c r="J60" s="51">
        <v>14</v>
      </c>
      <c r="K60" s="51"/>
      <c r="L60" s="52"/>
      <c r="M60" s="53">
        <v>1</v>
      </c>
      <c r="N60" s="47">
        <f t="shared" si="14"/>
        <v>261</v>
      </c>
      <c r="O60" s="48">
        <f t="shared" si="1"/>
        <v>30</v>
      </c>
      <c r="P60" s="109"/>
      <c r="Q60" s="110" t="str">
        <f t="shared" si="12"/>
        <v>NO</v>
      </c>
      <c r="R60" s="138" t="str">
        <f t="shared" si="13"/>
        <v/>
      </c>
      <c r="S60" s="55" t="str">
        <f t="shared" si="11"/>
        <v xml:space="preserve"> </v>
      </c>
    </row>
    <row r="61" spans="1:19" ht="16.5">
      <c r="A61" s="2"/>
      <c r="B61" s="148" t="s">
        <v>82</v>
      </c>
      <c r="C61" s="107">
        <v>1048</v>
      </c>
      <c r="D61" s="156" t="s">
        <v>18</v>
      </c>
      <c r="E61" s="82" t="s">
        <v>67</v>
      </c>
      <c r="F61" s="135">
        <v>20</v>
      </c>
      <c r="G61" s="51">
        <v>40</v>
      </c>
      <c r="H61" s="51">
        <v>99</v>
      </c>
      <c r="I61" s="51">
        <v>88</v>
      </c>
      <c r="J61" s="51">
        <v>14</v>
      </c>
      <c r="K61" s="51"/>
      <c r="L61" s="52"/>
      <c r="M61" s="53"/>
      <c r="N61" s="47">
        <f t="shared" si="14"/>
        <v>261</v>
      </c>
      <c r="O61" s="48">
        <f t="shared" si="1"/>
        <v>30</v>
      </c>
      <c r="P61" s="109"/>
      <c r="Q61" s="110" t="str">
        <f t="shared" si="12"/>
        <v>NO</v>
      </c>
      <c r="R61" s="138" t="str">
        <f t="shared" si="13"/>
        <v/>
      </c>
      <c r="S61" s="55" t="str">
        <f t="shared" si="11"/>
        <v xml:space="preserve"> </v>
      </c>
    </row>
    <row r="62" spans="1:19" ht="16.5">
      <c r="A62" s="2"/>
      <c r="B62" s="133" t="s">
        <v>83</v>
      </c>
      <c r="C62" s="107">
        <v>1143</v>
      </c>
      <c r="D62" s="156" t="s">
        <v>28</v>
      </c>
      <c r="E62" s="82" t="s">
        <v>67</v>
      </c>
      <c r="F62" s="135">
        <v>40</v>
      </c>
      <c r="G62" s="51">
        <v>60</v>
      </c>
      <c r="H62" s="51">
        <v>99</v>
      </c>
      <c r="I62" s="51">
        <v>40</v>
      </c>
      <c r="J62" s="51">
        <v>21</v>
      </c>
      <c r="K62" s="51"/>
      <c r="L62" s="52"/>
      <c r="M62" s="53">
        <v>1</v>
      </c>
      <c r="N62" s="47">
        <f t="shared" si="14"/>
        <v>260</v>
      </c>
      <c r="O62" s="48">
        <f t="shared" si="1"/>
        <v>30</v>
      </c>
      <c r="P62" s="109"/>
      <c r="Q62" s="110" t="str">
        <f t="shared" si="12"/>
        <v>NO</v>
      </c>
      <c r="R62" s="138" t="str">
        <f t="shared" si="13"/>
        <v/>
      </c>
      <c r="S62" s="55" t="str">
        <f>IF(N62=0," ",IF(O62&lt;&gt;30,"ERROR!"," "))</f>
        <v xml:space="preserve"> </v>
      </c>
    </row>
    <row r="63" spans="1:19" ht="16.5">
      <c r="A63" s="2"/>
      <c r="B63" s="133" t="s">
        <v>84</v>
      </c>
      <c r="C63" s="107">
        <v>1844</v>
      </c>
      <c r="D63" s="156" t="s">
        <v>28</v>
      </c>
      <c r="E63" s="82" t="s">
        <v>67</v>
      </c>
      <c r="F63" s="135">
        <v>20</v>
      </c>
      <c r="G63" s="51">
        <v>90</v>
      </c>
      <c r="H63" s="51">
        <v>81</v>
      </c>
      <c r="I63" s="51">
        <v>56</v>
      </c>
      <c r="J63" s="51">
        <v>7</v>
      </c>
      <c r="K63" s="51">
        <v>6</v>
      </c>
      <c r="L63" s="52"/>
      <c r="M63" s="53">
        <v>1</v>
      </c>
      <c r="N63" s="47">
        <f t="shared" si="14"/>
        <v>260</v>
      </c>
      <c r="O63" s="48">
        <f t="shared" si="1"/>
        <v>30</v>
      </c>
      <c r="P63" s="109"/>
      <c r="Q63" s="110" t="str">
        <f t="shared" si="12"/>
        <v>NO</v>
      </c>
      <c r="R63" s="138" t="str">
        <f t="shared" si="13"/>
        <v/>
      </c>
      <c r="S63" s="55"/>
    </row>
    <row r="64" spans="1:19" ht="16.5">
      <c r="A64" s="2"/>
      <c r="B64" s="133" t="s">
        <v>85</v>
      </c>
      <c r="C64" s="107">
        <v>1765</v>
      </c>
      <c r="D64" s="156" t="s">
        <v>28</v>
      </c>
      <c r="E64" s="82" t="s">
        <v>67</v>
      </c>
      <c r="F64" s="135">
        <v>10</v>
      </c>
      <c r="G64" s="51">
        <v>30</v>
      </c>
      <c r="H64" s="51">
        <v>135</v>
      </c>
      <c r="I64" s="51">
        <v>40</v>
      </c>
      <c r="J64" s="51">
        <v>28</v>
      </c>
      <c r="K64" s="51">
        <v>12</v>
      </c>
      <c r="L64" s="52"/>
      <c r="M64" s="53"/>
      <c r="N64" s="47">
        <f t="shared" si="14"/>
        <v>255</v>
      </c>
      <c r="O64" s="48">
        <f t="shared" si="1"/>
        <v>30</v>
      </c>
      <c r="P64" s="109"/>
      <c r="Q64" s="110" t="str">
        <f t="shared" si="12"/>
        <v>NO</v>
      </c>
      <c r="R64" s="138" t="str">
        <f t="shared" si="13"/>
        <v/>
      </c>
      <c r="S64" s="55" t="str">
        <f>IF(N64=0," ",IF(O64&lt;&gt;30,"ERROR!"," "))</f>
        <v xml:space="preserve"> </v>
      </c>
    </row>
    <row r="65" spans="1:19" ht="16.5">
      <c r="A65" s="2"/>
      <c r="B65" s="133" t="s">
        <v>86</v>
      </c>
      <c r="C65" s="107">
        <v>1435</v>
      </c>
      <c r="D65" s="156" t="s">
        <v>21</v>
      </c>
      <c r="E65" s="82" t="s">
        <v>67</v>
      </c>
      <c r="F65" s="157">
        <v>10</v>
      </c>
      <c r="G65" s="116">
        <v>30</v>
      </c>
      <c r="H65" s="116">
        <v>126</v>
      </c>
      <c r="I65" s="116">
        <v>48</v>
      </c>
      <c r="J65" s="116">
        <v>35</v>
      </c>
      <c r="K65" s="116">
        <v>6</v>
      </c>
      <c r="L65" s="142"/>
      <c r="M65" s="53"/>
      <c r="N65" s="144">
        <f>SUM(F65:M65)</f>
        <v>255</v>
      </c>
      <c r="O65" s="48">
        <f t="shared" si="1"/>
        <v>30</v>
      </c>
      <c r="P65" s="109"/>
      <c r="Q65" s="110" t="str">
        <f t="shared" si="12"/>
        <v>NO</v>
      </c>
      <c r="R65" s="138" t="str">
        <f t="shared" si="13"/>
        <v/>
      </c>
      <c r="S65" s="55" t="str">
        <f>IF(N65=0," ",IF(O65&lt;&gt;30,"ERROR!"," "))</f>
        <v xml:space="preserve"> </v>
      </c>
    </row>
    <row r="66" spans="1:19" ht="16.5">
      <c r="A66" s="2"/>
      <c r="B66" s="133" t="s">
        <v>87</v>
      </c>
      <c r="C66" s="107">
        <v>1054</v>
      </c>
      <c r="D66" s="156" t="s">
        <v>28</v>
      </c>
      <c r="E66" s="82" t="s">
        <v>67</v>
      </c>
      <c r="F66" s="135">
        <v>10</v>
      </c>
      <c r="G66" s="51">
        <v>70</v>
      </c>
      <c r="H66" s="51">
        <v>90</v>
      </c>
      <c r="I66" s="51">
        <v>48</v>
      </c>
      <c r="J66" s="51">
        <v>35</v>
      </c>
      <c r="K66" s="51"/>
      <c r="L66" s="52"/>
      <c r="M66" s="53">
        <v>1</v>
      </c>
      <c r="N66" s="47">
        <f t="shared" ref="N66:N102" si="15">SUM($F66:$L66)</f>
        <v>253</v>
      </c>
      <c r="O66" s="48">
        <f>(F66/10)+(G66/10)+(H66/9)+(I66/8)+(J66/7)+(K66/6)+(L66/5)+M66</f>
        <v>30</v>
      </c>
      <c r="P66" s="109"/>
      <c r="Q66" s="110" t="str">
        <f>IF(N66&gt;279,"Yes","NO")</f>
        <v>NO</v>
      </c>
      <c r="R66" s="138" t="str">
        <f>IF(Q68="yes","S","")</f>
        <v/>
      </c>
      <c r="S66" s="55" t="str">
        <f>IF(N68=0," ",IF(O68&lt;&gt;30,"ERROR!"," "))</f>
        <v xml:space="preserve"> </v>
      </c>
    </row>
    <row r="67" spans="1:19" ht="16.5">
      <c r="A67" s="2"/>
      <c r="B67" s="148" t="s">
        <v>88</v>
      </c>
      <c r="C67" s="96">
        <v>1517</v>
      </c>
      <c r="D67" s="149" t="s">
        <v>26</v>
      </c>
      <c r="E67" s="98" t="s">
        <v>67</v>
      </c>
      <c r="F67" s="157">
        <v>30</v>
      </c>
      <c r="G67" s="116">
        <v>60</v>
      </c>
      <c r="H67" s="116">
        <v>72</v>
      </c>
      <c r="I67" s="116">
        <v>40</v>
      </c>
      <c r="J67" s="116">
        <v>21</v>
      </c>
      <c r="K67" s="116">
        <v>30</v>
      </c>
      <c r="L67" s="158"/>
      <c r="M67" s="143"/>
      <c r="N67" s="144">
        <f t="shared" si="15"/>
        <v>253</v>
      </c>
      <c r="O67" s="48">
        <f>(F67/10)+(G67/10)+(H67/9)+(I67/8)+(J67/7)+(K67/6)+(L67/5)+M67</f>
        <v>30</v>
      </c>
      <c r="P67" s="109"/>
      <c r="Q67" s="110" t="str">
        <f>IF(N67&gt;279,"Yes","NO")</f>
        <v>NO</v>
      </c>
      <c r="R67" s="138"/>
      <c r="S67" s="55"/>
    </row>
    <row r="68" spans="1:19" ht="16.5">
      <c r="A68" s="2"/>
      <c r="B68" s="148" t="s">
        <v>89</v>
      </c>
      <c r="C68" s="96">
        <v>1052</v>
      </c>
      <c r="D68" s="149" t="s">
        <v>28</v>
      </c>
      <c r="E68" s="98" t="s">
        <v>67</v>
      </c>
      <c r="F68" s="135">
        <v>0</v>
      </c>
      <c r="G68" s="51">
        <v>50</v>
      </c>
      <c r="H68" s="51">
        <v>99</v>
      </c>
      <c r="I68" s="51">
        <v>64</v>
      </c>
      <c r="J68" s="51">
        <v>28</v>
      </c>
      <c r="K68" s="51">
        <v>6</v>
      </c>
      <c r="L68" s="52">
        <v>5</v>
      </c>
      <c r="M68" s="53"/>
      <c r="N68" s="47">
        <f t="shared" si="15"/>
        <v>252</v>
      </c>
      <c r="O68" s="48">
        <f>(F68/10)+(G68/10)+(H68/9)+(I68/8)+(J68/7)+(K68/6)+(L68/5)+M68</f>
        <v>30</v>
      </c>
      <c r="P68" s="109"/>
      <c r="Q68" s="110" t="str">
        <f>IF(N68&gt;279,"Yes","NO")</f>
        <v>NO</v>
      </c>
      <c r="R68" s="138"/>
      <c r="S68" s="55"/>
    </row>
    <row r="69" spans="1:19" ht="16.5">
      <c r="A69" s="2"/>
      <c r="B69" s="148" t="s">
        <v>90</v>
      </c>
      <c r="C69" s="96">
        <v>1845</v>
      </c>
      <c r="D69" s="149" t="s">
        <v>28</v>
      </c>
      <c r="E69" s="98" t="s">
        <v>67</v>
      </c>
      <c r="F69" s="135">
        <v>60</v>
      </c>
      <c r="G69" s="51">
        <v>20</v>
      </c>
      <c r="H69" s="51">
        <v>108</v>
      </c>
      <c r="I69" s="51">
        <v>56</v>
      </c>
      <c r="J69" s="51">
        <v>7</v>
      </c>
      <c r="K69" s="51"/>
      <c r="L69" s="52"/>
      <c r="M69" s="53">
        <v>2</v>
      </c>
      <c r="N69" s="47">
        <f t="shared" si="15"/>
        <v>251</v>
      </c>
      <c r="O69" s="48">
        <f t="shared" si="1"/>
        <v>30</v>
      </c>
      <c r="P69" s="109"/>
      <c r="Q69" s="110" t="str">
        <f t="shared" si="12"/>
        <v>NO</v>
      </c>
      <c r="R69" s="138" t="str">
        <f t="shared" si="13"/>
        <v/>
      </c>
      <c r="S69" s="55" t="str">
        <f t="shared" ref="S69:S89" si="16">IF(N69=0," ",IF(O69&lt;&gt;30,"ERROR!"," "))</f>
        <v xml:space="preserve"> </v>
      </c>
    </row>
    <row r="70" spans="1:19" ht="16.5">
      <c r="A70" s="2"/>
      <c r="B70" s="148" t="s">
        <v>91</v>
      </c>
      <c r="C70" s="96">
        <v>1017</v>
      </c>
      <c r="D70" s="149" t="s">
        <v>26</v>
      </c>
      <c r="E70" s="98" t="s">
        <v>67</v>
      </c>
      <c r="F70" s="135">
        <v>60</v>
      </c>
      <c r="G70" s="51">
        <v>80</v>
      </c>
      <c r="H70" s="51">
        <v>81</v>
      </c>
      <c r="I70" s="51">
        <v>24</v>
      </c>
      <c r="J70" s="51">
        <v>0</v>
      </c>
      <c r="K70" s="51">
        <v>6</v>
      </c>
      <c r="L70" s="52"/>
      <c r="M70" s="53">
        <v>3</v>
      </c>
      <c r="N70" s="47">
        <f t="shared" si="15"/>
        <v>251</v>
      </c>
      <c r="O70" s="48">
        <f t="shared" si="1"/>
        <v>30</v>
      </c>
      <c r="P70" s="109"/>
      <c r="Q70" s="110" t="str">
        <f t="shared" si="12"/>
        <v>NO</v>
      </c>
      <c r="R70" s="138" t="str">
        <f t="shared" si="13"/>
        <v/>
      </c>
      <c r="S70" s="55" t="str">
        <f t="shared" si="16"/>
        <v xml:space="preserve"> </v>
      </c>
    </row>
    <row r="71" spans="1:19" ht="16.5">
      <c r="A71" s="2"/>
      <c r="B71" s="148" t="s">
        <v>92</v>
      </c>
      <c r="C71" s="96">
        <v>1452</v>
      </c>
      <c r="D71" s="149" t="s">
        <v>34</v>
      </c>
      <c r="E71" s="98" t="s">
        <v>67</v>
      </c>
      <c r="F71" s="135">
        <v>50</v>
      </c>
      <c r="G71" s="51">
        <v>20</v>
      </c>
      <c r="H71" s="51">
        <v>90</v>
      </c>
      <c r="I71" s="51">
        <v>64</v>
      </c>
      <c r="J71" s="51">
        <v>21</v>
      </c>
      <c r="K71" s="51">
        <v>6</v>
      </c>
      <c r="L71" s="52">
        <v>0</v>
      </c>
      <c r="M71" s="53">
        <v>1</v>
      </c>
      <c r="N71" s="47">
        <f t="shared" si="15"/>
        <v>251</v>
      </c>
      <c r="O71" s="48">
        <f t="shared" ref="O71:O101" si="17">(F71/10)+(G71/10)+(H71/9)+(I71/8)+(J71/7)+(K71/6)+(L71/5)+M71</f>
        <v>30</v>
      </c>
      <c r="P71" s="109"/>
      <c r="Q71" s="110" t="str">
        <f t="shared" si="12"/>
        <v>NO</v>
      </c>
      <c r="R71" s="138" t="str">
        <f t="shared" si="13"/>
        <v/>
      </c>
      <c r="S71" s="55" t="str">
        <f t="shared" si="16"/>
        <v xml:space="preserve"> </v>
      </c>
    </row>
    <row r="72" spans="1:19" ht="16.5">
      <c r="A72" s="2"/>
      <c r="B72" s="148" t="s">
        <v>93</v>
      </c>
      <c r="C72" s="96">
        <v>659</v>
      </c>
      <c r="D72" s="149" t="s">
        <v>94</v>
      </c>
      <c r="E72" s="98" t="s">
        <v>67</v>
      </c>
      <c r="F72" s="135">
        <v>10</v>
      </c>
      <c r="G72" s="51">
        <v>20</v>
      </c>
      <c r="H72" s="51">
        <v>81</v>
      </c>
      <c r="I72" s="51">
        <v>104</v>
      </c>
      <c r="J72" s="51">
        <v>35</v>
      </c>
      <c r="K72" s="51"/>
      <c r="L72" s="52"/>
      <c r="M72" s="53"/>
      <c r="N72" s="47">
        <f t="shared" si="15"/>
        <v>250</v>
      </c>
      <c r="O72" s="48">
        <f t="shared" si="17"/>
        <v>30</v>
      </c>
      <c r="P72" s="109"/>
      <c r="Q72" s="110" t="str">
        <f t="shared" si="12"/>
        <v>NO</v>
      </c>
      <c r="R72" s="138" t="str">
        <f t="shared" si="13"/>
        <v/>
      </c>
      <c r="S72" s="55" t="str">
        <f t="shared" si="16"/>
        <v xml:space="preserve"> </v>
      </c>
    </row>
    <row r="73" spans="1:19" ht="16.5">
      <c r="A73" s="2"/>
      <c r="B73" s="148" t="s">
        <v>95</v>
      </c>
      <c r="C73" s="96" t="s">
        <v>96</v>
      </c>
      <c r="D73" s="149" t="s">
        <v>28</v>
      </c>
      <c r="E73" s="98" t="s">
        <v>67</v>
      </c>
      <c r="F73" s="135">
        <v>30</v>
      </c>
      <c r="G73" s="51">
        <v>60</v>
      </c>
      <c r="H73" s="51">
        <v>63</v>
      </c>
      <c r="I73" s="51">
        <v>48</v>
      </c>
      <c r="J73" s="51">
        <v>28</v>
      </c>
      <c r="K73" s="51">
        <v>18</v>
      </c>
      <c r="L73" s="52">
        <v>0</v>
      </c>
      <c r="M73" s="53">
        <v>1</v>
      </c>
      <c r="N73" s="47">
        <f t="shared" si="15"/>
        <v>247</v>
      </c>
      <c r="O73" s="48">
        <f t="shared" si="17"/>
        <v>30</v>
      </c>
      <c r="P73" s="109"/>
      <c r="Q73" s="110" t="str">
        <f t="shared" si="12"/>
        <v>NO</v>
      </c>
      <c r="R73" s="138" t="str">
        <f t="shared" si="13"/>
        <v/>
      </c>
      <c r="S73" s="55" t="str">
        <f t="shared" si="16"/>
        <v xml:space="preserve"> </v>
      </c>
    </row>
    <row r="74" spans="1:19" ht="16.5">
      <c r="A74" s="2"/>
      <c r="B74" s="148" t="s">
        <v>97</v>
      </c>
      <c r="C74" s="96">
        <v>2786</v>
      </c>
      <c r="D74" s="149" t="s">
        <v>21</v>
      </c>
      <c r="E74" s="98" t="s">
        <v>67</v>
      </c>
      <c r="F74" s="157">
        <v>0</v>
      </c>
      <c r="G74" s="116">
        <v>50</v>
      </c>
      <c r="H74" s="116">
        <v>63</v>
      </c>
      <c r="I74" s="116">
        <v>80</v>
      </c>
      <c r="J74" s="116">
        <v>42</v>
      </c>
      <c r="K74" s="116">
        <v>12</v>
      </c>
      <c r="L74" s="158"/>
      <c r="M74" s="143"/>
      <c r="N74" s="144">
        <f t="shared" si="15"/>
        <v>247</v>
      </c>
      <c r="O74" s="48">
        <f t="shared" si="17"/>
        <v>30</v>
      </c>
      <c r="P74" s="109"/>
      <c r="Q74" s="110" t="str">
        <f>IF(N74&gt;279,"Yes","NO")</f>
        <v>NO</v>
      </c>
      <c r="R74" s="138" t="str">
        <f t="shared" si="13"/>
        <v/>
      </c>
      <c r="S74" s="55" t="str">
        <f t="shared" si="16"/>
        <v xml:space="preserve"> </v>
      </c>
    </row>
    <row r="75" spans="1:19" ht="16.5">
      <c r="A75" s="2"/>
      <c r="B75" s="148" t="s">
        <v>98</v>
      </c>
      <c r="C75" s="96">
        <v>1327</v>
      </c>
      <c r="D75" s="149" t="s">
        <v>28</v>
      </c>
      <c r="E75" s="98" t="s">
        <v>67</v>
      </c>
      <c r="F75" s="135">
        <v>0</v>
      </c>
      <c r="G75" s="51">
        <v>30</v>
      </c>
      <c r="H75" s="51">
        <v>90</v>
      </c>
      <c r="I75" s="51">
        <v>72</v>
      </c>
      <c r="J75" s="51">
        <v>42</v>
      </c>
      <c r="K75" s="51">
        <v>12</v>
      </c>
      <c r="L75" s="52"/>
      <c r="M75" s="53"/>
      <c r="N75" s="47">
        <f t="shared" si="15"/>
        <v>246</v>
      </c>
      <c r="O75" s="48">
        <f t="shared" si="17"/>
        <v>30</v>
      </c>
      <c r="P75" s="109"/>
      <c r="Q75" s="110" t="str">
        <f t="shared" si="12"/>
        <v>NO</v>
      </c>
      <c r="R75" s="138" t="str">
        <f t="shared" si="13"/>
        <v/>
      </c>
      <c r="S75" s="55" t="str">
        <f t="shared" si="16"/>
        <v xml:space="preserve"> </v>
      </c>
    </row>
    <row r="76" spans="1:19" ht="16.5">
      <c r="A76" s="2"/>
      <c r="B76" s="148" t="s">
        <v>99</v>
      </c>
      <c r="C76" s="96">
        <v>1050</v>
      </c>
      <c r="D76" s="149" t="s">
        <v>28</v>
      </c>
      <c r="E76" s="98" t="s">
        <v>67</v>
      </c>
      <c r="F76" s="135">
        <v>20</v>
      </c>
      <c r="G76" s="51">
        <v>50</v>
      </c>
      <c r="H76" s="51">
        <v>54</v>
      </c>
      <c r="I76" s="51">
        <v>72</v>
      </c>
      <c r="J76" s="51">
        <v>42</v>
      </c>
      <c r="K76" s="51">
        <v>6</v>
      </c>
      <c r="L76" s="52"/>
      <c r="M76" s="53">
        <v>1</v>
      </c>
      <c r="N76" s="47">
        <f t="shared" si="15"/>
        <v>244</v>
      </c>
      <c r="O76" s="48">
        <f t="shared" si="17"/>
        <v>30</v>
      </c>
      <c r="P76" s="109"/>
      <c r="Q76" s="110" t="str">
        <f>IF(N76&gt;279,"Yes","NO")</f>
        <v>NO</v>
      </c>
      <c r="R76" s="138" t="str">
        <f t="shared" si="13"/>
        <v/>
      </c>
      <c r="S76" s="55" t="str">
        <f t="shared" si="16"/>
        <v xml:space="preserve"> </v>
      </c>
    </row>
    <row r="77" spans="1:19" ht="16.5">
      <c r="A77" s="2"/>
      <c r="B77" s="148" t="s">
        <v>100</v>
      </c>
      <c r="C77" s="96">
        <v>1842</v>
      </c>
      <c r="D77" s="149" t="s">
        <v>28</v>
      </c>
      <c r="E77" s="98" t="s">
        <v>67</v>
      </c>
      <c r="F77" s="135">
        <v>20</v>
      </c>
      <c r="G77" s="51">
        <v>40</v>
      </c>
      <c r="H77" s="51">
        <v>81</v>
      </c>
      <c r="I77" s="51">
        <v>48</v>
      </c>
      <c r="J77" s="51">
        <v>42</v>
      </c>
      <c r="K77" s="51">
        <v>12</v>
      </c>
      <c r="L77" s="52"/>
      <c r="M77" s="53">
        <v>1</v>
      </c>
      <c r="N77" s="47">
        <f t="shared" si="15"/>
        <v>243</v>
      </c>
      <c r="O77" s="48">
        <f t="shared" si="17"/>
        <v>30</v>
      </c>
      <c r="P77" s="109"/>
      <c r="Q77" s="110" t="str">
        <f>IF(N77&gt;279,"Yes","NO")</f>
        <v>NO</v>
      </c>
      <c r="R77" s="138" t="str">
        <f t="shared" si="13"/>
        <v/>
      </c>
      <c r="S77" s="55" t="str">
        <f t="shared" si="16"/>
        <v xml:space="preserve"> </v>
      </c>
    </row>
    <row r="78" spans="1:19" ht="16.5">
      <c r="A78" s="2"/>
      <c r="B78" s="148" t="s">
        <v>101</v>
      </c>
      <c r="C78" s="96">
        <v>513</v>
      </c>
      <c r="D78" s="149" t="s">
        <v>15</v>
      </c>
      <c r="E78" s="98" t="s">
        <v>67</v>
      </c>
      <c r="F78" s="135">
        <v>0</v>
      </c>
      <c r="G78" s="51">
        <v>40</v>
      </c>
      <c r="H78" s="51">
        <v>99</v>
      </c>
      <c r="I78" s="51">
        <v>64</v>
      </c>
      <c r="J78" s="51">
        <v>28</v>
      </c>
      <c r="K78" s="51">
        <v>12</v>
      </c>
      <c r="L78" s="52">
        <v>0</v>
      </c>
      <c r="M78" s="53">
        <v>1</v>
      </c>
      <c r="N78" s="47">
        <f t="shared" si="15"/>
        <v>243</v>
      </c>
      <c r="O78" s="48">
        <f t="shared" si="17"/>
        <v>30</v>
      </c>
      <c r="P78" s="109"/>
      <c r="Q78" s="110" t="str">
        <f t="shared" si="12"/>
        <v>NO</v>
      </c>
      <c r="R78" s="138" t="str">
        <f t="shared" si="13"/>
        <v/>
      </c>
      <c r="S78" s="55" t="str">
        <f t="shared" si="16"/>
        <v xml:space="preserve"> </v>
      </c>
    </row>
    <row r="79" spans="1:19" ht="16.5">
      <c r="A79" s="2"/>
      <c r="B79" s="148" t="s">
        <v>102</v>
      </c>
      <c r="C79" s="96">
        <v>1264</v>
      </c>
      <c r="D79" s="149" t="s">
        <v>26</v>
      </c>
      <c r="E79" s="98" t="s">
        <v>67</v>
      </c>
      <c r="F79" s="157">
        <v>20</v>
      </c>
      <c r="G79" s="116">
        <v>30</v>
      </c>
      <c r="H79" s="116">
        <v>117</v>
      </c>
      <c r="I79" s="116">
        <v>72</v>
      </c>
      <c r="J79" s="116">
        <v>0</v>
      </c>
      <c r="K79" s="116">
        <v>0</v>
      </c>
      <c r="L79" s="159">
        <v>0</v>
      </c>
      <c r="M79" s="143">
        <v>3</v>
      </c>
      <c r="N79" s="144">
        <f t="shared" si="15"/>
        <v>239</v>
      </c>
      <c r="O79" s="48">
        <f t="shared" si="17"/>
        <v>30</v>
      </c>
      <c r="P79" s="109"/>
      <c r="Q79" s="110" t="str">
        <f t="shared" si="12"/>
        <v>NO</v>
      </c>
      <c r="R79" s="138" t="str">
        <f t="shared" si="13"/>
        <v/>
      </c>
      <c r="S79" s="55" t="str">
        <f t="shared" si="16"/>
        <v xml:space="preserve"> </v>
      </c>
    </row>
    <row r="80" spans="1:19" ht="16.5">
      <c r="A80" s="2"/>
      <c r="B80" s="148" t="s">
        <v>103</v>
      </c>
      <c r="C80" s="96">
        <v>1811</v>
      </c>
      <c r="D80" s="149" t="s">
        <v>18</v>
      </c>
      <c r="E80" s="98" t="s">
        <v>67</v>
      </c>
      <c r="F80" s="135">
        <v>20</v>
      </c>
      <c r="G80" s="51">
        <v>30</v>
      </c>
      <c r="H80" s="51">
        <v>108</v>
      </c>
      <c r="I80" s="51">
        <v>24</v>
      </c>
      <c r="J80" s="51">
        <v>35</v>
      </c>
      <c r="K80" s="51">
        <v>12</v>
      </c>
      <c r="L80" s="52">
        <v>5</v>
      </c>
      <c r="M80" s="53">
        <v>2</v>
      </c>
      <c r="N80" s="47">
        <f t="shared" si="15"/>
        <v>234</v>
      </c>
      <c r="O80" s="48">
        <f t="shared" si="17"/>
        <v>30</v>
      </c>
      <c r="P80" s="109"/>
      <c r="Q80" s="110" t="str">
        <f t="shared" si="12"/>
        <v>NO</v>
      </c>
      <c r="R80" s="138" t="str">
        <f t="shared" si="13"/>
        <v/>
      </c>
      <c r="S80" s="55" t="str">
        <f t="shared" si="16"/>
        <v xml:space="preserve"> </v>
      </c>
    </row>
    <row r="81" spans="1:19" ht="16.5">
      <c r="A81" s="2"/>
      <c r="B81" s="148" t="s">
        <v>104</v>
      </c>
      <c r="C81" s="96">
        <v>1836</v>
      </c>
      <c r="D81" s="149" t="s">
        <v>28</v>
      </c>
      <c r="E81" s="98" t="s">
        <v>67</v>
      </c>
      <c r="F81" s="135">
        <v>0</v>
      </c>
      <c r="G81" s="51">
        <v>50</v>
      </c>
      <c r="H81" s="51">
        <v>72</v>
      </c>
      <c r="I81" s="51">
        <v>64</v>
      </c>
      <c r="J81" s="51">
        <v>28</v>
      </c>
      <c r="K81" s="51">
        <v>18</v>
      </c>
      <c r="L81" s="52"/>
      <c r="M81" s="53">
        <v>2</v>
      </c>
      <c r="N81" s="47">
        <f t="shared" si="15"/>
        <v>232</v>
      </c>
      <c r="O81" s="48">
        <f t="shared" si="17"/>
        <v>30</v>
      </c>
      <c r="P81" s="109"/>
      <c r="Q81" s="110" t="str">
        <f t="shared" si="12"/>
        <v>NO</v>
      </c>
      <c r="R81" s="138" t="str">
        <f t="shared" si="13"/>
        <v/>
      </c>
      <c r="S81" s="55" t="str">
        <f t="shared" si="16"/>
        <v xml:space="preserve"> </v>
      </c>
    </row>
    <row r="82" spans="1:19" ht="16.5">
      <c r="A82" s="2"/>
      <c r="B82" s="148" t="s">
        <v>105</v>
      </c>
      <c r="C82" s="96">
        <v>2143</v>
      </c>
      <c r="D82" s="149" t="s">
        <v>61</v>
      </c>
      <c r="E82" s="98" t="s">
        <v>67</v>
      </c>
      <c r="F82" s="135">
        <v>10</v>
      </c>
      <c r="G82" s="51">
        <v>20</v>
      </c>
      <c r="H82" s="51">
        <v>81</v>
      </c>
      <c r="I82" s="51">
        <v>64</v>
      </c>
      <c r="J82" s="51">
        <v>35</v>
      </c>
      <c r="K82" s="51">
        <v>18</v>
      </c>
      <c r="L82" s="52">
        <v>0</v>
      </c>
      <c r="M82" s="53">
        <v>2</v>
      </c>
      <c r="N82" s="47">
        <f t="shared" si="15"/>
        <v>228</v>
      </c>
      <c r="O82" s="48">
        <f t="shared" si="17"/>
        <v>30</v>
      </c>
      <c r="P82" s="109"/>
      <c r="Q82" s="110" t="str">
        <f t="shared" si="12"/>
        <v>NO</v>
      </c>
      <c r="R82" s="138" t="str">
        <f t="shared" si="13"/>
        <v/>
      </c>
      <c r="S82" s="55" t="str">
        <f t="shared" si="16"/>
        <v xml:space="preserve"> </v>
      </c>
    </row>
    <row r="83" spans="1:19" ht="16.5">
      <c r="A83" s="2"/>
      <c r="B83" s="148" t="s">
        <v>106</v>
      </c>
      <c r="C83" s="96">
        <v>1325</v>
      </c>
      <c r="D83" s="149" t="s">
        <v>28</v>
      </c>
      <c r="E83" s="98" t="s">
        <v>67</v>
      </c>
      <c r="F83" s="135">
        <v>10</v>
      </c>
      <c r="G83" s="51">
        <v>10</v>
      </c>
      <c r="H83" s="51">
        <v>108</v>
      </c>
      <c r="I83" s="51">
        <v>32</v>
      </c>
      <c r="J83" s="51">
        <v>42</v>
      </c>
      <c r="K83" s="51">
        <v>24</v>
      </c>
      <c r="L83" s="52"/>
      <c r="M83" s="53">
        <v>2</v>
      </c>
      <c r="N83" s="47">
        <f t="shared" si="15"/>
        <v>226</v>
      </c>
      <c r="O83" s="48">
        <f t="shared" si="17"/>
        <v>30</v>
      </c>
      <c r="P83" s="109"/>
      <c r="Q83" s="110" t="str">
        <f t="shared" si="12"/>
        <v>NO</v>
      </c>
      <c r="R83" s="138" t="str">
        <f t="shared" si="13"/>
        <v/>
      </c>
      <c r="S83" s="55" t="str">
        <f t="shared" si="16"/>
        <v xml:space="preserve"> </v>
      </c>
    </row>
    <row r="84" spans="1:19" ht="16.5">
      <c r="A84" s="2"/>
      <c r="B84" s="148" t="s">
        <v>107</v>
      </c>
      <c r="C84" s="96" t="s">
        <v>108</v>
      </c>
      <c r="D84" s="149" t="s">
        <v>47</v>
      </c>
      <c r="E84" s="98" t="s">
        <v>67</v>
      </c>
      <c r="F84" s="135">
        <v>10</v>
      </c>
      <c r="G84" s="51">
        <v>10</v>
      </c>
      <c r="H84" s="51">
        <v>99</v>
      </c>
      <c r="I84" s="51">
        <v>72</v>
      </c>
      <c r="J84" s="51">
        <v>21</v>
      </c>
      <c r="K84" s="51">
        <v>12</v>
      </c>
      <c r="L84" s="52"/>
      <c r="M84" s="53">
        <v>3</v>
      </c>
      <c r="N84" s="47">
        <f t="shared" si="15"/>
        <v>224</v>
      </c>
      <c r="O84" s="48">
        <f t="shared" si="17"/>
        <v>30</v>
      </c>
      <c r="P84" s="109"/>
      <c r="Q84" s="110" t="str">
        <f t="shared" si="12"/>
        <v>NO</v>
      </c>
      <c r="R84" s="138" t="str">
        <f t="shared" si="13"/>
        <v/>
      </c>
      <c r="S84" s="55" t="str">
        <f t="shared" si="16"/>
        <v xml:space="preserve"> </v>
      </c>
    </row>
    <row r="85" spans="1:19" ht="16.5">
      <c r="A85" s="2"/>
      <c r="B85" s="148" t="s">
        <v>109</v>
      </c>
      <c r="C85" s="96">
        <v>1843</v>
      </c>
      <c r="D85" s="149" t="s">
        <v>28</v>
      </c>
      <c r="E85" s="98" t="s">
        <v>67</v>
      </c>
      <c r="F85" s="135">
        <v>20</v>
      </c>
      <c r="G85" s="51">
        <v>30</v>
      </c>
      <c r="H85" s="51">
        <v>81</v>
      </c>
      <c r="I85" s="51">
        <v>72</v>
      </c>
      <c r="J85" s="51">
        <v>14</v>
      </c>
      <c r="K85" s="51">
        <v>6</v>
      </c>
      <c r="L85" s="52"/>
      <c r="M85" s="53">
        <v>4</v>
      </c>
      <c r="N85" s="47">
        <f t="shared" si="15"/>
        <v>223</v>
      </c>
      <c r="O85" s="48">
        <f>(F85/10)+(G85/10)+(H85/9)+(I85/8)+(J85/7)+(K85/6)+(L85/5)+M85</f>
        <v>30</v>
      </c>
      <c r="P85" s="109"/>
      <c r="Q85" s="110" t="str">
        <f>IF(N85&gt;279,"Yes","NO")</f>
        <v>NO</v>
      </c>
      <c r="R85" s="138"/>
      <c r="S85" s="55"/>
    </row>
    <row r="86" spans="1:19" ht="16.5">
      <c r="A86" s="2"/>
      <c r="B86" s="148" t="s">
        <v>110</v>
      </c>
      <c r="C86" s="96">
        <v>1863</v>
      </c>
      <c r="D86" s="149" t="s">
        <v>23</v>
      </c>
      <c r="E86" s="98" t="s">
        <v>67</v>
      </c>
      <c r="F86" s="135">
        <v>10</v>
      </c>
      <c r="G86" s="51">
        <v>20</v>
      </c>
      <c r="H86" s="51">
        <v>99</v>
      </c>
      <c r="I86" s="51">
        <v>72</v>
      </c>
      <c r="J86" s="51">
        <v>21</v>
      </c>
      <c r="K86" s="51"/>
      <c r="L86" s="134"/>
      <c r="M86" s="53">
        <v>4</v>
      </c>
      <c r="N86" s="47">
        <f t="shared" si="15"/>
        <v>222</v>
      </c>
      <c r="O86" s="48">
        <f>(F86/10)+(G86/10)+(H86/9)+(I86/8)+(J86/7)+(K86/6)+(L86/5)+M86</f>
        <v>30</v>
      </c>
      <c r="P86" s="109"/>
      <c r="Q86" s="110" t="str">
        <f>IF(N86&gt;279,"Yes","NO")</f>
        <v>NO</v>
      </c>
      <c r="R86" s="138"/>
      <c r="S86" s="55"/>
    </row>
    <row r="87" spans="1:19" ht="16.5">
      <c r="A87" s="2"/>
      <c r="B87" s="133" t="s">
        <v>111</v>
      </c>
      <c r="C87" s="107">
        <v>976</v>
      </c>
      <c r="D87" s="156" t="s">
        <v>28</v>
      </c>
      <c r="E87" s="82" t="s">
        <v>67</v>
      </c>
      <c r="F87" s="135">
        <v>0</v>
      </c>
      <c r="G87" s="51">
        <v>60</v>
      </c>
      <c r="H87" s="51">
        <v>54</v>
      </c>
      <c r="I87" s="51">
        <v>56</v>
      </c>
      <c r="J87" s="51">
        <v>21</v>
      </c>
      <c r="K87" s="51">
        <v>18</v>
      </c>
      <c r="L87" s="52">
        <v>5</v>
      </c>
      <c r="M87" s="136">
        <v>4</v>
      </c>
      <c r="N87" s="102">
        <f t="shared" si="15"/>
        <v>214</v>
      </c>
      <c r="O87" s="160">
        <f>(F87/10)+(G87/10)+(H87/9)+(I87/8)+(J87/7)+(K87/6)+(L87/5)+M87</f>
        <v>30</v>
      </c>
      <c r="P87" s="2"/>
      <c r="Q87" s="139" t="str">
        <f>IF(N87&gt;279,"Yes","NO")</f>
        <v>NO</v>
      </c>
      <c r="R87" s="161" t="str">
        <f>IF(Q87="yes","S","")</f>
        <v/>
      </c>
      <c r="S87" s="55" t="str">
        <f>IF(N87=0," ",IF(O87&lt;&gt;30,"ERROR!"," "))</f>
        <v xml:space="preserve"> </v>
      </c>
    </row>
    <row r="88" spans="1:19" ht="16.5">
      <c r="A88" s="2"/>
      <c r="B88" s="148" t="s">
        <v>112</v>
      </c>
      <c r="C88" s="96">
        <v>1847</v>
      </c>
      <c r="D88" s="149" t="s">
        <v>28</v>
      </c>
      <c r="E88" s="98" t="s">
        <v>67</v>
      </c>
      <c r="F88" s="135">
        <v>10</v>
      </c>
      <c r="G88" s="51">
        <v>40</v>
      </c>
      <c r="H88" s="51">
        <v>54</v>
      </c>
      <c r="I88" s="51">
        <v>40</v>
      </c>
      <c r="J88" s="51">
        <v>28</v>
      </c>
      <c r="K88" s="51">
        <v>24</v>
      </c>
      <c r="L88" s="52">
        <v>10</v>
      </c>
      <c r="M88" s="53">
        <v>4</v>
      </c>
      <c r="N88" s="47">
        <f t="shared" si="15"/>
        <v>206</v>
      </c>
      <c r="O88" s="48">
        <f>(F88/10)+(G88/10)+(H88/9)+(I88/8)+(J88/7)+(K88/6)+(L88/5)+M88</f>
        <v>30</v>
      </c>
      <c r="P88" s="109"/>
      <c r="Q88" s="110" t="str">
        <f t="shared" si="12"/>
        <v>NO</v>
      </c>
      <c r="R88" s="138"/>
      <c r="S88" s="55"/>
    </row>
    <row r="89" spans="1:19" ht="16.5">
      <c r="A89" s="2"/>
      <c r="B89" s="148" t="s">
        <v>113</v>
      </c>
      <c r="C89" s="96">
        <v>1326</v>
      </c>
      <c r="D89" s="149" t="s">
        <v>28</v>
      </c>
      <c r="E89" s="98" t="s">
        <v>67</v>
      </c>
      <c r="F89" s="135">
        <v>0</v>
      </c>
      <c r="G89" s="51">
        <v>40</v>
      </c>
      <c r="H89" s="51">
        <v>45</v>
      </c>
      <c r="I89" s="51">
        <v>80</v>
      </c>
      <c r="J89" s="51">
        <v>28</v>
      </c>
      <c r="K89" s="51">
        <v>12</v>
      </c>
      <c r="L89" s="52"/>
      <c r="M89" s="53">
        <v>5</v>
      </c>
      <c r="N89" s="47">
        <f t="shared" si="15"/>
        <v>205</v>
      </c>
      <c r="O89" s="48">
        <f t="shared" si="17"/>
        <v>30</v>
      </c>
      <c r="P89" s="109"/>
      <c r="Q89" s="110" t="str">
        <f t="shared" si="12"/>
        <v>NO</v>
      </c>
      <c r="R89" s="138" t="str">
        <f t="shared" si="13"/>
        <v/>
      </c>
      <c r="S89" s="55" t="str">
        <f t="shared" si="16"/>
        <v xml:space="preserve"> </v>
      </c>
    </row>
    <row r="90" spans="1:19" ht="16.5">
      <c r="A90" s="2"/>
      <c r="B90" s="148" t="s">
        <v>114</v>
      </c>
      <c r="C90" s="96">
        <v>1615</v>
      </c>
      <c r="D90" s="149" t="s">
        <v>61</v>
      </c>
      <c r="E90" s="98" t="s">
        <v>67</v>
      </c>
      <c r="F90" s="135">
        <v>10</v>
      </c>
      <c r="G90" s="51">
        <v>20</v>
      </c>
      <c r="H90" s="51">
        <v>45</v>
      </c>
      <c r="I90" s="51">
        <v>72</v>
      </c>
      <c r="J90" s="51">
        <v>35</v>
      </c>
      <c r="K90" s="51">
        <v>18</v>
      </c>
      <c r="L90" s="52">
        <v>5</v>
      </c>
      <c r="M90" s="53">
        <v>4</v>
      </c>
      <c r="N90" s="47">
        <f t="shared" si="15"/>
        <v>205</v>
      </c>
      <c r="O90" s="48">
        <f t="shared" si="17"/>
        <v>30</v>
      </c>
      <c r="P90" s="109"/>
      <c r="Q90" s="110" t="str">
        <f t="shared" si="12"/>
        <v>NO</v>
      </c>
      <c r="R90" s="138" t="str">
        <f t="shared" si="13"/>
        <v/>
      </c>
      <c r="S90" s="55" t="str">
        <f>IF(N90=0," ",IF(O90&lt;&gt;30,"ERROR!"," "))</f>
        <v xml:space="preserve"> </v>
      </c>
    </row>
    <row r="91" spans="1:19" ht="16.5">
      <c r="A91" s="2"/>
      <c r="B91" s="133" t="s">
        <v>115</v>
      </c>
      <c r="C91" s="107">
        <v>1229</v>
      </c>
      <c r="D91" s="156" t="s">
        <v>28</v>
      </c>
      <c r="E91" s="82" t="s">
        <v>67</v>
      </c>
      <c r="F91" s="135">
        <v>0</v>
      </c>
      <c r="G91" s="51">
        <v>30</v>
      </c>
      <c r="H91" s="51">
        <v>90</v>
      </c>
      <c r="I91" s="51">
        <v>32</v>
      </c>
      <c r="J91" s="51">
        <v>28</v>
      </c>
      <c r="K91" s="51">
        <v>24</v>
      </c>
      <c r="L91" s="52">
        <v>0</v>
      </c>
      <c r="M91" s="136">
        <v>5</v>
      </c>
      <c r="N91" s="102">
        <f t="shared" si="15"/>
        <v>204</v>
      </c>
      <c r="O91" s="160">
        <f>(F91/10)+(G91/10)+(H91/9)+(I91/8)+(J91/7)+(K91/6)+(L91/5)+M91</f>
        <v>30</v>
      </c>
      <c r="P91" s="2"/>
      <c r="Q91" s="139" t="str">
        <f>IF(N91&gt;279,"Yes","NO")</f>
        <v>NO</v>
      </c>
      <c r="R91" s="161" t="str">
        <f>IF(Q91="yes","S","")</f>
        <v/>
      </c>
      <c r="S91" s="55" t="str">
        <f>IF(N91=0," ",IF(O91&lt;&gt;30,"ERROR!"," "))</f>
        <v xml:space="preserve"> </v>
      </c>
    </row>
    <row r="92" spans="1:19" ht="16.5">
      <c r="A92" s="2"/>
      <c r="B92" s="133" t="s">
        <v>116</v>
      </c>
      <c r="C92" s="107">
        <v>1848</v>
      </c>
      <c r="D92" s="156" t="s">
        <v>28</v>
      </c>
      <c r="E92" s="82" t="s">
        <v>67</v>
      </c>
      <c r="F92" s="135">
        <v>0</v>
      </c>
      <c r="G92" s="51">
        <v>0</v>
      </c>
      <c r="H92" s="51">
        <v>108</v>
      </c>
      <c r="I92" s="51">
        <v>40</v>
      </c>
      <c r="J92" s="51">
        <v>42</v>
      </c>
      <c r="K92" s="51">
        <v>12</v>
      </c>
      <c r="L92" s="52"/>
      <c r="M92" s="136">
        <v>5</v>
      </c>
      <c r="N92" s="102">
        <f t="shared" si="15"/>
        <v>202</v>
      </c>
      <c r="O92" s="160">
        <f>(F92/10)+(G92/10)+(H92/9)+(I92/8)+(J92/7)+(K92/6)+(L92/5)+M92</f>
        <v>30</v>
      </c>
      <c r="P92" s="2"/>
      <c r="Q92" s="139" t="str">
        <f>IF(N92&gt;279,"Yes","NO")</f>
        <v>NO</v>
      </c>
      <c r="R92" s="161" t="str">
        <f>IF(Q92="yes","S","")</f>
        <v/>
      </c>
      <c r="S92" s="55" t="str">
        <f>IF(N92=0," ",IF(O92&lt;&gt;30,"ERROR!"," "))</f>
        <v xml:space="preserve"> </v>
      </c>
    </row>
    <row r="93" spans="1:19" ht="16.5">
      <c r="A93" s="2"/>
      <c r="B93" s="148" t="s">
        <v>117</v>
      </c>
      <c r="C93" s="96">
        <v>1837</v>
      </c>
      <c r="D93" s="149" t="s">
        <v>28</v>
      </c>
      <c r="E93" s="98" t="s">
        <v>67</v>
      </c>
      <c r="F93" s="135">
        <v>30</v>
      </c>
      <c r="G93" s="51">
        <v>30</v>
      </c>
      <c r="H93" s="51">
        <v>45</v>
      </c>
      <c r="I93" s="51">
        <v>40</v>
      </c>
      <c r="J93" s="51">
        <v>49</v>
      </c>
      <c r="K93" s="51"/>
      <c r="L93" s="52"/>
      <c r="M93" s="53">
        <v>7</v>
      </c>
      <c r="N93" s="47">
        <f t="shared" si="15"/>
        <v>194</v>
      </c>
      <c r="O93" s="48">
        <f>(F93/10)+(G93/10)+(H93/9)+(I93/8)+(J93/7)+(K93/6)+(L93/5)+M93</f>
        <v>30</v>
      </c>
      <c r="P93" s="109"/>
      <c r="Q93" s="110" t="str">
        <f>IF(N93&gt;279,"Yes","NO")</f>
        <v>NO</v>
      </c>
      <c r="R93" s="138"/>
      <c r="S93" s="55"/>
    </row>
    <row r="94" spans="1:19" ht="16.5">
      <c r="A94" s="2"/>
      <c r="B94" s="148" t="s">
        <v>118</v>
      </c>
      <c r="C94" s="96">
        <v>1218</v>
      </c>
      <c r="D94" s="149" t="s">
        <v>26</v>
      </c>
      <c r="E94" s="98" t="s">
        <v>67</v>
      </c>
      <c r="F94" s="135">
        <v>10</v>
      </c>
      <c r="G94" s="51">
        <v>0</v>
      </c>
      <c r="H94" s="51">
        <v>27</v>
      </c>
      <c r="I94" s="51">
        <v>56</v>
      </c>
      <c r="J94" s="51">
        <v>49</v>
      </c>
      <c r="K94" s="51">
        <v>48</v>
      </c>
      <c r="L94" s="52">
        <v>0</v>
      </c>
      <c r="M94" s="53">
        <v>4</v>
      </c>
      <c r="N94" s="47">
        <f t="shared" si="15"/>
        <v>190</v>
      </c>
      <c r="O94" s="48">
        <f t="shared" si="17"/>
        <v>30</v>
      </c>
      <c r="P94" s="109"/>
      <c r="Q94" s="110" t="str">
        <f t="shared" si="12"/>
        <v>NO</v>
      </c>
      <c r="R94" s="138" t="str">
        <f t="shared" si="13"/>
        <v/>
      </c>
      <c r="S94" s="55" t="str">
        <f t="shared" ref="S94:S96" si="18">IF(N94=0," ",IF(O94&lt;&gt;30,"ERROR!"," "))</f>
        <v xml:space="preserve"> </v>
      </c>
    </row>
    <row r="95" spans="1:19" ht="16.5">
      <c r="A95" s="2"/>
      <c r="B95" s="148" t="s">
        <v>119</v>
      </c>
      <c r="C95" s="96">
        <v>1328</v>
      </c>
      <c r="D95" s="149" t="s">
        <v>28</v>
      </c>
      <c r="E95" s="98" t="s">
        <v>67</v>
      </c>
      <c r="F95" s="135">
        <v>10</v>
      </c>
      <c r="G95" s="51">
        <v>20</v>
      </c>
      <c r="H95" s="51">
        <v>72</v>
      </c>
      <c r="I95" s="51">
        <v>16</v>
      </c>
      <c r="J95" s="51">
        <v>28</v>
      </c>
      <c r="K95" s="51">
        <v>24</v>
      </c>
      <c r="L95" s="52">
        <v>15</v>
      </c>
      <c r="M95" s="53">
        <v>6</v>
      </c>
      <c r="N95" s="47">
        <f t="shared" si="15"/>
        <v>185</v>
      </c>
      <c r="O95" s="48">
        <f t="shared" si="17"/>
        <v>30</v>
      </c>
      <c r="P95" s="109"/>
      <c r="Q95" s="110" t="str">
        <f t="shared" si="12"/>
        <v>NO</v>
      </c>
      <c r="R95" s="138" t="str">
        <f t="shared" si="13"/>
        <v/>
      </c>
      <c r="S95" s="55" t="str">
        <f t="shared" si="18"/>
        <v xml:space="preserve"> </v>
      </c>
    </row>
    <row r="96" spans="1:19" ht="16.5">
      <c r="A96" s="2"/>
      <c r="B96" s="148" t="s">
        <v>120</v>
      </c>
      <c r="C96" s="96">
        <v>1840</v>
      </c>
      <c r="D96" s="149" t="s">
        <v>28</v>
      </c>
      <c r="E96" s="98" t="s">
        <v>67</v>
      </c>
      <c r="F96" s="135">
        <v>20</v>
      </c>
      <c r="G96" s="51">
        <v>30</v>
      </c>
      <c r="H96" s="51">
        <v>18</v>
      </c>
      <c r="I96" s="51">
        <v>64</v>
      </c>
      <c r="J96" s="51">
        <v>7</v>
      </c>
      <c r="K96" s="51">
        <v>36</v>
      </c>
      <c r="L96" s="52">
        <v>5</v>
      </c>
      <c r="M96" s="53">
        <v>7</v>
      </c>
      <c r="N96" s="47">
        <f t="shared" si="15"/>
        <v>180</v>
      </c>
      <c r="O96" s="48">
        <f t="shared" si="17"/>
        <v>30</v>
      </c>
      <c r="P96" s="109"/>
      <c r="Q96" s="110" t="str">
        <f t="shared" si="12"/>
        <v>NO</v>
      </c>
      <c r="R96" s="138" t="str">
        <f t="shared" si="13"/>
        <v/>
      </c>
      <c r="S96" s="55" t="str">
        <f t="shared" si="18"/>
        <v xml:space="preserve"> </v>
      </c>
    </row>
    <row r="97" spans="1:19" ht="16.5">
      <c r="A97" s="2"/>
      <c r="B97" s="148" t="s">
        <v>121</v>
      </c>
      <c r="C97" s="96">
        <v>1810</v>
      </c>
      <c r="D97" s="149" t="s">
        <v>18</v>
      </c>
      <c r="E97" s="98" t="s">
        <v>67</v>
      </c>
      <c r="F97" s="135">
        <v>10</v>
      </c>
      <c r="G97" s="51">
        <v>0</v>
      </c>
      <c r="H97" s="51">
        <v>45</v>
      </c>
      <c r="I97" s="51">
        <v>48</v>
      </c>
      <c r="J97" s="51">
        <v>35</v>
      </c>
      <c r="K97" s="51">
        <v>42</v>
      </c>
      <c r="L97" s="52"/>
      <c r="M97" s="53">
        <v>6</v>
      </c>
      <c r="N97" s="47">
        <f t="shared" si="15"/>
        <v>180</v>
      </c>
      <c r="O97" s="48">
        <f t="shared" si="17"/>
        <v>30</v>
      </c>
      <c r="P97" s="109"/>
      <c r="Q97" s="110" t="str">
        <f t="shared" si="12"/>
        <v>NO</v>
      </c>
      <c r="R97" s="138"/>
      <c r="S97" s="55"/>
    </row>
    <row r="98" spans="1:19" ht="16.5">
      <c r="A98" s="2"/>
      <c r="B98" s="148" t="s">
        <v>122</v>
      </c>
      <c r="C98" s="96">
        <v>1021</v>
      </c>
      <c r="D98" s="149" t="s">
        <v>28</v>
      </c>
      <c r="E98" s="98" t="s">
        <v>67</v>
      </c>
      <c r="F98" s="135">
        <v>20</v>
      </c>
      <c r="G98" s="51">
        <v>20</v>
      </c>
      <c r="H98" s="51">
        <v>18</v>
      </c>
      <c r="I98" s="51">
        <v>48</v>
      </c>
      <c r="J98" s="51">
        <v>21</v>
      </c>
      <c r="K98" s="51">
        <v>36</v>
      </c>
      <c r="L98" s="52">
        <v>15</v>
      </c>
      <c r="M98" s="53">
        <v>6</v>
      </c>
      <c r="N98" s="47">
        <f t="shared" si="15"/>
        <v>178</v>
      </c>
      <c r="O98" s="48">
        <f t="shared" si="17"/>
        <v>30</v>
      </c>
      <c r="P98" s="109"/>
      <c r="Q98" s="110" t="str">
        <f t="shared" si="12"/>
        <v>NO</v>
      </c>
      <c r="R98" s="138"/>
      <c r="S98" s="55"/>
    </row>
    <row r="99" spans="1:19" ht="16.5">
      <c r="A99" s="2"/>
      <c r="B99" s="148" t="s">
        <v>123</v>
      </c>
      <c r="C99" s="96">
        <v>1053</v>
      </c>
      <c r="D99" s="149" t="s">
        <v>28</v>
      </c>
      <c r="E99" s="98" t="s">
        <v>67</v>
      </c>
      <c r="F99" s="135">
        <v>0</v>
      </c>
      <c r="G99" s="135">
        <v>20</v>
      </c>
      <c r="H99" s="135">
        <v>36</v>
      </c>
      <c r="I99" s="135">
        <v>48</v>
      </c>
      <c r="J99" s="135">
        <v>63</v>
      </c>
      <c r="K99" s="135">
        <v>6</v>
      </c>
      <c r="L99" s="162"/>
      <c r="M99" s="53">
        <v>8</v>
      </c>
      <c r="N99" s="47">
        <f t="shared" si="15"/>
        <v>173</v>
      </c>
      <c r="O99" s="48">
        <f t="shared" si="17"/>
        <v>30</v>
      </c>
      <c r="P99" s="109"/>
      <c r="Q99" s="110" t="str">
        <f t="shared" si="12"/>
        <v>NO</v>
      </c>
      <c r="R99" s="138"/>
      <c r="S99" s="55"/>
    </row>
    <row r="100" spans="1:19" ht="16.5">
      <c r="A100" s="2"/>
      <c r="B100" s="133" t="s">
        <v>124</v>
      </c>
      <c r="C100" s="107" t="s">
        <v>96</v>
      </c>
      <c r="D100" s="156" t="s">
        <v>28</v>
      </c>
      <c r="E100" s="82" t="s">
        <v>67</v>
      </c>
      <c r="F100" s="135">
        <v>20</v>
      </c>
      <c r="G100" s="135">
        <v>20</v>
      </c>
      <c r="H100" s="135">
        <v>72</v>
      </c>
      <c r="I100" s="135">
        <v>24</v>
      </c>
      <c r="J100" s="135">
        <v>7</v>
      </c>
      <c r="K100" s="135">
        <v>18</v>
      </c>
      <c r="L100" s="162">
        <v>5</v>
      </c>
      <c r="M100" s="136">
        <v>10</v>
      </c>
      <c r="N100" s="47">
        <f t="shared" si="15"/>
        <v>166</v>
      </c>
      <c r="O100" s="163">
        <f>(F100/10)+(G100/10)+(H100/9)+(I100/8)+(J100/7)+(K100/6)+(L100/5)+M100</f>
        <v>30</v>
      </c>
      <c r="P100" s="109"/>
      <c r="Q100" s="110" t="str">
        <f t="shared" si="12"/>
        <v>NO</v>
      </c>
      <c r="R100" s="164"/>
      <c r="S100" s="55"/>
    </row>
    <row r="101" spans="1:19" ht="16.5">
      <c r="A101" s="2"/>
      <c r="B101" s="148" t="s">
        <v>125</v>
      </c>
      <c r="C101" s="96">
        <v>1037</v>
      </c>
      <c r="D101" s="149" t="s">
        <v>28</v>
      </c>
      <c r="E101" s="98" t="s">
        <v>67</v>
      </c>
      <c r="F101" s="135">
        <v>0</v>
      </c>
      <c r="G101" s="51">
        <v>0</v>
      </c>
      <c r="H101" s="51">
        <v>18</v>
      </c>
      <c r="I101" s="51">
        <v>48</v>
      </c>
      <c r="J101" s="51">
        <v>21</v>
      </c>
      <c r="K101" s="51">
        <v>42</v>
      </c>
      <c r="L101" s="52">
        <v>10</v>
      </c>
      <c r="M101" s="53">
        <v>10</v>
      </c>
      <c r="N101" s="47">
        <f t="shared" si="15"/>
        <v>139</v>
      </c>
      <c r="O101" s="48">
        <f t="shared" si="17"/>
        <v>30</v>
      </c>
      <c r="P101" s="109"/>
      <c r="Q101" s="110" t="str">
        <f t="shared" si="12"/>
        <v>NO</v>
      </c>
      <c r="R101" s="138"/>
      <c r="S101" s="55"/>
    </row>
    <row r="102" spans="1:19" ht="17.25" thickBot="1">
      <c r="A102" s="2"/>
      <c r="B102" s="148" t="s">
        <v>126</v>
      </c>
      <c r="C102" s="165">
        <v>1841</v>
      </c>
      <c r="D102" s="149" t="s">
        <v>28</v>
      </c>
      <c r="E102" s="98" t="s">
        <v>67</v>
      </c>
      <c r="F102" s="135">
        <v>0</v>
      </c>
      <c r="G102" s="51">
        <v>0</v>
      </c>
      <c r="H102" s="51">
        <v>27</v>
      </c>
      <c r="I102" s="51">
        <v>16</v>
      </c>
      <c r="J102" s="51">
        <v>14</v>
      </c>
      <c r="K102" s="51">
        <v>48</v>
      </c>
      <c r="L102" s="52"/>
      <c r="M102" s="53">
        <v>15</v>
      </c>
      <c r="N102" s="47">
        <f t="shared" si="15"/>
        <v>105</v>
      </c>
      <c r="O102" s="48">
        <f>(F102/10)+(G102/10)+(H102/9)+(I102/8)+(J102/7)+(K102/6)+(L102/5)+M102</f>
        <v>30</v>
      </c>
      <c r="P102" s="109"/>
      <c r="Q102" s="110" t="str">
        <f t="shared" si="12"/>
        <v>NO</v>
      </c>
      <c r="R102" s="138"/>
      <c r="S102" s="55"/>
    </row>
    <row r="103" spans="1:19" ht="19.5" thickBot="1">
      <c r="A103" s="166"/>
      <c r="B103" s="930" t="s">
        <v>127</v>
      </c>
      <c r="C103" s="931"/>
      <c r="D103" s="932" t="s">
        <v>128</v>
      </c>
      <c r="E103" s="933"/>
      <c r="F103" s="933"/>
      <c r="G103" s="933"/>
      <c r="H103" s="933"/>
      <c r="I103" s="933"/>
      <c r="J103" s="933"/>
      <c r="K103" s="933"/>
      <c r="L103" s="933"/>
      <c r="M103" s="933"/>
      <c r="N103" s="933"/>
      <c r="O103" s="934"/>
      <c r="P103" s="166"/>
      <c r="Q103" s="935" t="s">
        <v>129</v>
      </c>
      <c r="R103" s="936"/>
      <c r="S103" s="167">
        <f>COUNT(F7:F102)</f>
        <v>96</v>
      </c>
    </row>
    <row r="104" spans="1:19" ht="16.5" thickBot="1">
      <c r="A104" s="2"/>
      <c r="B104" s="168"/>
      <c r="C104" s="169"/>
      <c r="D104" s="124"/>
      <c r="E104" s="170"/>
      <c r="F104" s="171"/>
      <c r="G104" s="171"/>
      <c r="H104" s="171"/>
      <c r="I104" s="171"/>
      <c r="J104" s="171"/>
      <c r="K104" s="172"/>
      <c r="L104" s="173"/>
      <c r="M104" s="172"/>
      <c r="N104" s="174"/>
      <c r="O104" s="11"/>
      <c r="P104" s="2"/>
      <c r="Q104" s="2"/>
      <c r="R104" s="2"/>
      <c r="S104" s="166"/>
    </row>
    <row r="105" spans="1:19" ht="24" thickBot="1">
      <c r="A105" s="2"/>
      <c r="B105" s="937" t="str">
        <f>B1</f>
        <v>SAPS - PROVINCIAL CHAMPIONSHIP 2019</v>
      </c>
      <c r="C105" s="938"/>
      <c r="D105" s="938"/>
      <c r="E105" s="938"/>
      <c r="F105" s="938"/>
      <c r="G105" s="938"/>
      <c r="H105" s="938"/>
      <c r="I105" s="938"/>
      <c r="J105" s="938"/>
      <c r="K105" s="938"/>
      <c r="L105" s="938"/>
      <c r="M105" s="938"/>
      <c r="N105" s="938"/>
      <c r="O105" s="938"/>
      <c r="P105" s="938"/>
      <c r="Q105" s="938"/>
      <c r="R105" s="938"/>
      <c r="S105" s="938"/>
    </row>
    <row r="106" spans="1:19" ht="16.5" thickBot="1">
      <c r="A106" s="2"/>
      <c r="B106" s="3"/>
      <c r="C106" s="4"/>
      <c r="D106" s="5"/>
      <c r="E106" s="6"/>
      <c r="F106" s="7"/>
      <c r="G106" s="7"/>
      <c r="H106" s="7"/>
      <c r="I106" s="7"/>
      <c r="J106" s="7"/>
      <c r="K106" s="8"/>
      <c r="L106" s="9"/>
      <c r="M106" s="8"/>
      <c r="N106" s="10"/>
      <c r="O106" s="11"/>
      <c r="P106" s="2"/>
      <c r="Q106" s="2"/>
      <c r="R106" s="2"/>
      <c r="S106" s="166"/>
    </row>
    <row r="107" spans="1:19" ht="24" thickBot="1">
      <c r="A107" s="2"/>
      <c r="B107" s="907" t="str">
        <f>B3</f>
        <v>NPA EVENT RESULTS - SEPTEMBER 2019</v>
      </c>
      <c r="C107" s="908"/>
      <c r="D107" s="908"/>
      <c r="E107" s="908"/>
      <c r="F107" s="908"/>
      <c r="G107" s="908"/>
      <c r="H107" s="908"/>
      <c r="I107" s="908"/>
      <c r="J107" s="908"/>
      <c r="K107" s="908"/>
      <c r="L107" s="908"/>
      <c r="M107" s="908"/>
      <c r="N107" s="908"/>
      <c r="O107" s="908"/>
      <c r="P107" s="908"/>
      <c r="Q107" s="908"/>
      <c r="R107" s="908"/>
      <c r="S107" s="909"/>
    </row>
    <row r="108" spans="1:19" ht="16.5" thickBot="1">
      <c r="A108" s="2"/>
      <c r="B108" s="3"/>
      <c r="C108" s="4"/>
      <c r="D108" s="5"/>
      <c r="E108" s="6"/>
      <c r="F108" s="7"/>
      <c r="G108" s="7"/>
      <c r="H108" s="7"/>
      <c r="I108" s="7"/>
      <c r="J108" s="7"/>
      <c r="K108" s="8"/>
      <c r="L108" s="9"/>
      <c r="M108" s="8"/>
      <c r="N108" s="10"/>
      <c r="O108" s="11"/>
      <c r="P108" s="2"/>
      <c r="Q108" s="2"/>
      <c r="R108" s="2"/>
      <c r="S108" s="166"/>
    </row>
    <row r="109" spans="1:19" ht="24" thickBot="1">
      <c r="A109" s="2"/>
      <c r="B109" s="913" t="s">
        <v>130</v>
      </c>
      <c r="C109" s="914"/>
      <c r="D109" s="914"/>
      <c r="E109" s="914"/>
      <c r="F109" s="914"/>
      <c r="G109" s="914"/>
      <c r="H109" s="914"/>
      <c r="I109" s="914"/>
      <c r="J109" s="914"/>
      <c r="K109" s="914"/>
      <c r="L109" s="914"/>
      <c r="M109" s="939"/>
      <c r="N109" s="940"/>
      <c r="O109" s="12">
        <v>30</v>
      </c>
      <c r="P109" s="916" t="s">
        <v>3</v>
      </c>
      <c r="Q109" s="917"/>
      <c r="R109" s="2"/>
      <c r="S109" s="166"/>
    </row>
    <row r="110" spans="1:19" ht="30.75" thickBot="1">
      <c r="A110" s="2"/>
      <c r="B110" s="175" t="s">
        <v>4</v>
      </c>
      <c r="C110" s="176" t="s">
        <v>5</v>
      </c>
      <c r="D110" s="16" t="s">
        <v>6</v>
      </c>
      <c r="E110" s="17" t="s">
        <v>7</v>
      </c>
      <c r="F110" s="177" t="s">
        <v>8</v>
      </c>
      <c r="G110" s="178">
        <v>10</v>
      </c>
      <c r="H110" s="178">
        <v>9</v>
      </c>
      <c r="I110" s="178">
        <v>8</v>
      </c>
      <c r="J110" s="178">
        <v>7</v>
      </c>
      <c r="K110" s="178">
        <v>6</v>
      </c>
      <c r="L110" s="179">
        <v>5</v>
      </c>
      <c r="M110" s="180">
        <v>0</v>
      </c>
      <c r="N110" s="181" t="s">
        <v>9</v>
      </c>
      <c r="O110" s="182" t="s">
        <v>10</v>
      </c>
      <c r="P110" s="183"/>
      <c r="Q110" s="184" t="s">
        <v>11</v>
      </c>
      <c r="R110" s="185" t="s">
        <v>12</v>
      </c>
      <c r="S110" s="27" t="s">
        <v>13</v>
      </c>
    </row>
    <row r="111" spans="1:19" ht="16.5">
      <c r="A111" s="2"/>
      <c r="B111" s="28" t="s">
        <v>14</v>
      </c>
      <c r="C111" s="186">
        <v>6027</v>
      </c>
      <c r="D111" s="149" t="s">
        <v>15</v>
      </c>
      <c r="E111" s="98" t="s">
        <v>16</v>
      </c>
      <c r="F111" s="157">
        <v>120</v>
      </c>
      <c r="G111" s="157">
        <v>160</v>
      </c>
      <c r="H111" s="157">
        <v>18</v>
      </c>
      <c r="I111" s="157"/>
      <c r="J111" s="157"/>
      <c r="K111" s="157"/>
      <c r="L111" s="187"/>
      <c r="M111" s="188"/>
      <c r="N111" s="189">
        <f t="shared" ref="N111:N171" si="19">SUM($F111:$L111)</f>
        <v>298</v>
      </c>
      <c r="O111" s="190">
        <f t="shared" ref="O111:O143" si="20">(F111/10)+(G111/10)+(H111/9)+(I111/8)+(J111/7)+(K111/6)+(L111/5)+M111</f>
        <v>30</v>
      </c>
      <c r="P111" s="2"/>
      <c r="Q111" s="921"/>
      <c r="R111" s="922"/>
      <c r="S111" s="191" t="str">
        <f t="shared" ref="S111:S117" si="21">IF(N111=0," ",IF(O111&lt;&gt;30,"ERROR!"," "))</f>
        <v xml:space="preserve"> </v>
      </c>
    </row>
    <row r="112" spans="1:19" ht="16.5">
      <c r="A112" s="2"/>
      <c r="B112" s="152" t="s">
        <v>22</v>
      </c>
      <c r="C112" s="192">
        <v>1266</v>
      </c>
      <c r="D112" s="153" t="s">
        <v>23</v>
      </c>
      <c r="E112" s="125" t="s">
        <v>16</v>
      </c>
      <c r="F112" s="193">
        <v>90</v>
      </c>
      <c r="G112" s="193">
        <v>190</v>
      </c>
      <c r="H112" s="193">
        <v>18</v>
      </c>
      <c r="I112" s="193"/>
      <c r="J112" s="193"/>
      <c r="K112" s="193"/>
      <c r="L112" s="194"/>
      <c r="M112" s="195"/>
      <c r="N112" s="189">
        <f t="shared" si="19"/>
        <v>298</v>
      </c>
      <c r="O112" s="190">
        <f t="shared" si="20"/>
        <v>30</v>
      </c>
      <c r="P112" s="2"/>
      <c r="Q112" s="923"/>
      <c r="R112" s="924"/>
      <c r="S112" s="55" t="str">
        <f t="shared" si="21"/>
        <v xml:space="preserve"> </v>
      </c>
    </row>
    <row r="113" spans="1:19" ht="16.5">
      <c r="A113" s="2"/>
      <c r="B113" s="133" t="s">
        <v>17</v>
      </c>
      <c r="C113" s="134">
        <v>786</v>
      </c>
      <c r="D113" s="81" t="s">
        <v>18</v>
      </c>
      <c r="E113" s="82" t="s">
        <v>16</v>
      </c>
      <c r="F113" s="157">
        <v>130</v>
      </c>
      <c r="G113" s="116">
        <v>120</v>
      </c>
      <c r="H113" s="116">
        <v>45</v>
      </c>
      <c r="I113" s="116"/>
      <c r="J113" s="116"/>
      <c r="K113" s="116"/>
      <c r="L113" s="142"/>
      <c r="M113" s="188"/>
      <c r="N113" s="144">
        <f t="shared" si="19"/>
        <v>295</v>
      </c>
      <c r="O113" s="138">
        <f>(F113/10)+(G113/10)+(H113/9)+(I113/8)+(J113/7)+(K113/6)+(L113/5)+M113</f>
        <v>30</v>
      </c>
      <c r="P113" s="2"/>
      <c r="Q113" s="923"/>
      <c r="R113" s="924"/>
      <c r="S113" s="55" t="str">
        <f t="shared" si="21"/>
        <v xml:space="preserve"> </v>
      </c>
    </row>
    <row r="114" spans="1:19" ht="17.25" thickBot="1">
      <c r="A114" s="2"/>
      <c r="B114" s="56" t="s">
        <v>20</v>
      </c>
      <c r="C114" s="196">
        <v>1376</v>
      </c>
      <c r="D114" s="197" t="s">
        <v>21</v>
      </c>
      <c r="E114" s="87" t="s">
        <v>16</v>
      </c>
      <c r="F114" s="198">
        <v>80</v>
      </c>
      <c r="G114" s="198">
        <v>160</v>
      </c>
      <c r="H114" s="198">
        <v>45</v>
      </c>
      <c r="I114" s="198">
        <v>8</v>
      </c>
      <c r="J114" s="198"/>
      <c r="K114" s="198"/>
      <c r="L114" s="199"/>
      <c r="M114" s="200"/>
      <c r="N114" s="201">
        <f t="shared" si="19"/>
        <v>293</v>
      </c>
      <c r="O114" s="202">
        <f t="shared" si="20"/>
        <v>30</v>
      </c>
      <c r="P114" s="2"/>
      <c r="Q114" s="923"/>
      <c r="R114" s="924"/>
      <c r="S114" s="55" t="str">
        <f t="shared" si="21"/>
        <v xml:space="preserve"> </v>
      </c>
    </row>
    <row r="115" spans="1:19" ht="17.25" thickBot="1">
      <c r="A115" s="2"/>
      <c r="B115" s="28" t="s">
        <v>19</v>
      </c>
      <c r="C115" s="186">
        <v>1467</v>
      </c>
      <c r="D115" s="203" t="s">
        <v>18</v>
      </c>
      <c r="E115" s="68" t="s">
        <v>24</v>
      </c>
      <c r="F115" s="204">
        <v>90</v>
      </c>
      <c r="G115" s="204">
        <v>170</v>
      </c>
      <c r="H115" s="204">
        <v>36</v>
      </c>
      <c r="I115" s="204"/>
      <c r="J115" s="204"/>
      <c r="K115" s="204"/>
      <c r="L115" s="205"/>
      <c r="M115" s="206"/>
      <c r="N115" s="207">
        <f t="shared" si="19"/>
        <v>296</v>
      </c>
      <c r="O115" s="208">
        <f t="shared" si="20"/>
        <v>30</v>
      </c>
      <c r="P115" s="2"/>
      <c r="Q115" s="925"/>
      <c r="R115" s="926"/>
      <c r="S115" s="55" t="str">
        <f t="shared" si="21"/>
        <v xml:space="preserve"> </v>
      </c>
    </row>
    <row r="116" spans="1:19" ht="16.5">
      <c r="A116" s="2"/>
      <c r="B116" s="152" t="s">
        <v>25</v>
      </c>
      <c r="C116" s="209">
        <v>1287</v>
      </c>
      <c r="D116" s="210" t="s">
        <v>26</v>
      </c>
      <c r="E116" s="125" t="s">
        <v>24</v>
      </c>
      <c r="F116" s="211">
        <v>110</v>
      </c>
      <c r="G116" s="211">
        <v>120</v>
      </c>
      <c r="H116" s="211">
        <v>63</v>
      </c>
      <c r="I116" s="211"/>
      <c r="J116" s="211"/>
      <c r="K116" s="211"/>
      <c r="L116" s="212"/>
      <c r="M116" s="213"/>
      <c r="N116" s="189">
        <f t="shared" si="19"/>
        <v>293</v>
      </c>
      <c r="O116" s="214">
        <f t="shared" si="20"/>
        <v>30</v>
      </c>
      <c r="P116" s="155"/>
      <c r="Q116" s="215" t="str">
        <f>IF(N116&gt;296,"Yes","NO")</f>
        <v>NO</v>
      </c>
      <c r="R116" s="216" t="str">
        <f>IF(Q116="yes","HM","")</f>
        <v/>
      </c>
      <c r="S116" s="55" t="str">
        <f t="shared" si="21"/>
        <v xml:space="preserve"> </v>
      </c>
    </row>
    <row r="117" spans="1:19" ht="16.5">
      <c r="A117" s="2"/>
      <c r="B117" s="133" t="s">
        <v>131</v>
      </c>
      <c r="C117" s="134">
        <v>2434</v>
      </c>
      <c r="D117" s="81" t="s">
        <v>28</v>
      </c>
      <c r="E117" s="82" t="s">
        <v>24</v>
      </c>
      <c r="F117" s="157">
        <v>80</v>
      </c>
      <c r="G117" s="116">
        <v>150</v>
      </c>
      <c r="H117" s="116">
        <v>63</v>
      </c>
      <c r="I117" s="116"/>
      <c r="J117" s="116"/>
      <c r="K117" s="116"/>
      <c r="L117" s="142"/>
      <c r="M117" s="188"/>
      <c r="N117" s="189">
        <f t="shared" si="19"/>
        <v>293</v>
      </c>
      <c r="O117" s="138">
        <f t="shared" si="20"/>
        <v>30</v>
      </c>
      <c r="P117" s="109"/>
      <c r="Q117" s="217" t="str">
        <f>IF(N117&gt;296,"Yes","NO")</f>
        <v>NO</v>
      </c>
      <c r="R117" s="218" t="str">
        <f>IF(Q117="yes","HM","")</f>
        <v/>
      </c>
      <c r="S117" s="55" t="str">
        <f t="shared" si="21"/>
        <v xml:space="preserve"> </v>
      </c>
    </row>
    <row r="118" spans="1:19" ht="16.5">
      <c r="A118" s="2"/>
      <c r="B118" s="74" t="s">
        <v>132</v>
      </c>
      <c r="C118" s="75">
        <v>2</v>
      </c>
      <c r="D118" s="41" t="s">
        <v>26</v>
      </c>
      <c r="E118" s="42" t="s">
        <v>24</v>
      </c>
      <c r="F118" s="115">
        <v>110</v>
      </c>
      <c r="G118" s="116">
        <v>100</v>
      </c>
      <c r="H118" s="116">
        <v>81</v>
      </c>
      <c r="I118" s="116"/>
      <c r="J118" s="116"/>
      <c r="K118" s="116"/>
      <c r="L118" s="219"/>
      <c r="M118" s="220"/>
      <c r="N118" s="144">
        <f t="shared" si="19"/>
        <v>291</v>
      </c>
      <c r="O118" s="138">
        <f t="shared" si="20"/>
        <v>30</v>
      </c>
      <c r="P118" s="109"/>
      <c r="Q118" s="217" t="str">
        <f>IF(N118&gt;296,"Yes","NO")</f>
        <v>NO</v>
      </c>
      <c r="R118" s="218"/>
      <c r="S118" s="55"/>
    </row>
    <row r="119" spans="1:19" ht="16.5">
      <c r="A119" s="2"/>
      <c r="B119" s="39" t="s">
        <v>35</v>
      </c>
      <c r="C119" s="221">
        <v>13</v>
      </c>
      <c r="D119" s="41" t="s">
        <v>26</v>
      </c>
      <c r="E119" s="49" t="s">
        <v>24</v>
      </c>
      <c r="F119" s="115">
        <v>100</v>
      </c>
      <c r="G119" s="116">
        <v>90</v>
      </c>
      <c r="H119" s="116">
        <v>99</v>
      </c>
      <c r="I119" s="116"/>
      <c r="J119" s="116"/>
      <c r="K119" s="222"/>
      <c r="L119" s="223"/>
      <c r="M119" s="195"/>
      <c r="N119" s="189">
        <f t="shared" si="19"/>
        <v>289</v>
      </c>
      <c r="O119" s="138">
        <f t="shared" si="20"/>
        <v>30</v>
      </c>
      <c r="P119" s="109"/>
      <c r="Q119" s="217" t="str">
        <f>IF(N119&gt;296,"Yes","NO")</f>
        <v>NO</v>
      </c>
      <c r="R119" s="218" t="str">
        <f>IF(Q119="yes","HM","")</f>
        <v/>
      </c>
      <c r="S119" s="55" t="str">
        <f t="shared" ref="S119:S125" si="22">IF(N119=0," ",IF(O119&lt;&gt;30,"ERROR!"," "))</f>
        <v xml:space="preserve"> </v>
      </c>
    </row>
    <row r="120" spans="1:19" ht="16.5">
      <c r="A120" s="2"/>
      <c r="B120" s="39" t="s">
        <v>133</v>
      </c>
      <c r="C120" s="221">
        <v>2296</v>
      </c>
      <c r="D120" s="41" t="s">
        <v>18</v>
      </c>
      <c r="E120" s="42" t="s">
        <v>24</v>
      </c>
      <c r="F120" s="224">
        <v>50</v>
      </c>
      <c r="G120" s="61">
        <v>120</v>
      </c>
      <c r="H120" s="61">
        <v>99</v>
      </c>
      <c r="I120" s="61">
        <v>16</v>
      </c>
      <c r="J120" s="61"/>
      <c r="K120" s="61"/>
      <c r="L120" s="62"/>
      <c r="M120" s="225"/>
      <c r="N120" s="102">
        <f t="shared" si="19"/>
        <v>285</v>
      </c>
      <c r="O120" s="138">
        <f t="shared" si="20"/>
        <v>30</v>
      </c>
      <c r="P120" s="109"/>
      <c r="Q120" s="217" t="str">
        <f>IF(N120&gt;296,"Yes","NO")</f>
        <v>NO</v>
      </c>
      <c r="R120" s="218" t="str">
        <f>IF(Q120="yes","HM","")</f>
        <v/>
      </c>
      <c r="S120" s="55" t="str">
        <f t="shared" si="22"/>
        <v xml:space="preserve"> </v>
      </c>
    </row>
    <row r="121" spans="1:19" ht="17.25" thickBot="1">
      <c r="A121" s="2"/>
      <c r="B121" s="56" t="s">
        <v>64</v>
      </c>
      <c r="C121" s="117">
        <v>1268</v>
      </c>
      <c r="D121" s="58" t="s">
        <v>47</v>
      </c>
      <c r="E121" s="87" t="s">
        <v>24</v>
      </c>
      <c r="F121" s="198">
        <v>30</v>
      </c>
      <c r="G121" s="198">
        <v>130</v>
      </c>
      <c r="H121" s="198">
        <v>90</v>
      </c>
      <c r="I121" s="198">
        <v>32</v>
      </c>
      <c r="J121" s="198"/>
      <c r="K121" s="198"/>
      <c r="L121" s="199"/>
      <c r="M121" s="200"/>
      <c r="N121" s="201">
        <f t="shared" si="19"/>
        <v>282</v>
      </c>
      <c r="O121" s="202">
        <f t="shared" si="20"/>
        <v>30</v>
      </c>
      <c r="P121" s="120"/>
      <c r="Q121" s="59" t="str">
        <f>IF(N121&gt;294,"Yes","NO")</f>
        <v>NO</v>
      </c>
      <c r="R121" s="226" t="str">
        <f>IF(Q121="yes","M","")</f>
        <v/>
      </c>
      <c r="S121" s="55" t="str">
        <f t="shared" si="22"/>
        <v xml:space="preserve"> </v>
      </c>
    </row>
    <row r="122" spans="1:19" ht="16.5">
      <c r="A122" s="2"/>
      <c r="B122" s="148" t="s">
        <v>32</v>
      </c>
      <c r="C122" s="227">
        <v>1128</v>
      </c>
      <c r="D122" s="228" t="s">
        <v>15</v>
      </c>
      <c r="E122" s="98" t="s">
        <v>31</v>
      </c>
      <c r="F122" s="150">
        <v>60</v>
      </c>
      <c r="G122" s="150">
        <v>180</v>
      </c>
      <c r="H122" s="150">
        <v>45</v>
      </c>
      <c r="I122" s="150">
        <v>8</v>
      </c>
      <c r="J122" s="150"/>
      <c r="K122" s="229"/>
      <c r="L122" s="230"/>
      <c r="M122" s="231"/>
      <c r="N122" s="189">
        <f t="shared" si="19"/>
        <v>293</v>
      </c>
      <c r="O122" s="190">
        <f t="shared" si="20"/>
        <v>30</v>
      </c>
      <c r="P122" s="104"/>
      <c r="Q122" s="232" t="str">
        <f t="shared" ref="Q122:Q129" si="23">IF(N122&gt;294,"Yes","NO")</f>
        <v>NO</v>
      </c>
      <c r="R122" s="233" t="str">
        <f t="shared" ref="R122:R129" si="24">IF(Q122="yes","M","")</f>
        <v/>
      </c>
      <c r="S122" s="55" t="str">
        <f t="shared" si="22"/>
        <v xml:space="preserve"> </v>
      </c>
    </row>
    <row r="123" spans="1:19" ht="16.5">
      <c r="A123" s="2"/>
      <c r="B123" s="133" t="s">
        <v>33</v>
      </c>
      <c r="C123" s="134">
        <v>1486</v>
      </c>
      <c r="D123" s="81" t="s">
        <v>34</v>
      </c>
      <c r="E123" s="82" t="s">
        <v>31</v>
      </c>
      <c r="F123" s="157">
        <v>30</v>
      </c>
      <c r="G123" s="157">
        <v>170</v>
      </c>
      <c r="H123" s="157">
        <v>90</v>
      </c>
      <c r="I123" s="157"/>
      <c r="J123" s="157"/>
      <c r="K123" s="157"/>
      <c r="L123" s="187"/>
      <c r="M123" s="188"/>
      <c r="N123" s="189">
        <f t="shared" ref="N123:N129" si="25">SUM($F123:$L123)</f>
        <v>290</v>
      </c>
      <c r="O123" s="234">
        <f t="shared" si="20"/>
        <v>30</v>
      </c>
      <c r="P123" s="109"/>
      <c r="Q123" s="217" t="str">
        <f t="shared" si="23"/>
        <v>NO</v>
      </c>
      <c r="R123" s="218" t="str">
        <f t="shared" si="24"/>
        <v/>
      </c>
      <c r="S123" s="55" t="str">
        <f t="shared" si="22"/>
        <v xml:space="preserve"> </v>
      </c>
    </row>
    <row r="124" spans="1:19" ht="16.5">
      <c r="A124" s="2"/>
      <c r="B124" s="133" t="s">
        <v>38</v>
      </c>
      <c r="C124" s="134">
        <v>1539</v>
      </c>
      <c r="D124" s="81" t="s">
        <v>26</v>
      </c>
      <c r="E124" s="82" t="s">
        <v>31</v>
      </c>
      <c r="F124" s="157">
        <v>30</v>
      </c>
      <c r="G124" s="116">
        <v>170</v>
      </c>
      <c r="H124" s="116">
        <v>81</v>
      </c>
      <c r="I124" s="116">
        <v>8</v>
      </c>
      <c r="J124" s="116"/>
      <c r="K124" s="116"/>
      <c r="L124" s="142"/>
      <c r="M124" s="188"/>
      <c r="N124" s="189">
        <f t="shared" si="25"/>
        <v>289</v>
      </c>
      <c r="O124" s="138">
        <f t="shared" si="20"/>
        <v>30</v>
      </c>
      <c r="P124" s="109"/>
      <c r="Q124" s="217" t="str">
        <f>IF(N124&gt;296,"Yes","NO")</f>
        <v>NO</v>
      </c>
      <c r="R124" s="218" t="str">
        <f>IF(Q124="yes","HM","")</f>
        <v/>
      </c>
      <c r="S124" s="55" t="str">
        <f t="shared" si="22"/>
        <v xml:space="preserve"> </v>
      </c>
    </row>
    <row r="125" spans="1:19" ht="16.5">
      <c r="A125" s="2"/>
      <c r="B125" s="133" t="s">
        <v>45</v>
      </c>
      <c r="C125" s="134">
        <v>248</v>
      </c>
      <c r="D125" s="81" t="s">
        <v>28</v>
      </c>
      <c r="E125" s="82" t="s">
        <v>31</v>
      </c>
      <c r="F125" s="157">
        <v>50</v>
      </c>
      <c r="G125" s="157">
        <v>140</v>
      </c>
      <c r="H125" s="157">
        <v>81</v>
      </c>
      <c r="I125" s="157">
        <v>8</v>
      </c>
      <c r="J125" s="157">
        <v>7</v>
      </c>
      <c r="K125" s="157"/>
      <c r="L125" s="187"/>
      <c r="M125" s="188"/>
      <c r="N125" s="189">
        <f t="shared" si="25"/>
        <v>286</v>
      </c>
      <c r="O125" s="138">
        <f t="shared" si="20"/>
        <v>30</v>
      </c>
      <c r="P125" s="109"/>
      <c r="Q125" s="217" t="str">
        <f>IF(N125&gt;296,"Yes","NO")</f>
        <v>NO</v>
      </c>
      <c r="R125" s="218"/>
      <c r="S125" s="55" t="str">
        <f t="shared" si="22"/>
        <v xml:space="preserve"> </v>
      </c>
    </row>
    <row r="126" spans="1:19" ht="16.5">
      <c r="A126" s="2"/>
      <c r="B126" s="133" t="s">
        <v>134</v>
      </c>
      <c r="C126" s="134">
        <v>80</v>
      </c>
      <c r="D126" s="81" t="s">
        <v>26</v>
      </c>
      <c r="E126" s="82" t="s">
        <v>31</v>
      </c>
      <c r="F126" s="157">
        <v>70</v>
      </c>
      <c r="G126" s="157">
        <v>120</v>
      </c>
      <c r="H126" s="157">
        <v>63</v>
      </c>
      <c r="I126" s="157">
        <v>24</v>
      </c>
      <c r="J126" s="157"/>
      <c r="K126" s="157">
        <v>6</v>
      </c>
      <c r="L126" s="187"/>
      <c r="M126" s="188"/>
      <c r="N126" s="189">
        <f t="shared" si="25"/>
        <v>283</v>
      </c>
      <c r="O126" s="138">
        <f>(F126/10)+(G126/10)+(H126/9)+(I126/8)+(J126/7)+(K126/6)+(L126/5)+M126</f>
        <v>30</v>
      </c>
      <c r="P126" s="109"/>
      <c r="Q126" s="217" t="str">
        <f>IF(N126&gt;296,"Yes","NO")</f>
        <v>NO</v>
      </c>
      <c r="R126" s="218"/>
      <c r="S126" s="55"/>
    </row>
    <row r="127" spans="1:19" ht="16.5">
      <c r="A127" s="2"/>
      <c r="B127" s="152" t="s">
        <v>37</v>
      </c>
      <c r="C127" s="209">
        <v>1569</v>
      </c>
      <c r="D127" s="210" t="s">
        <v>28</v>
      </c>
      <c r="E127" s="125" t="s">
        <v>31</v>
      </c>
      <c r="F127" s="211">
        <v>30</v>
      </c>
      <c r="G127" s="211">
        <v>100</v>
      </c>
      <c r="H127" s="211">
        <v>126</v>
      </c>
      <c r="I127" s="211">
        <v>24</v>
      </c>
      <c r="J127" s="211"/>
      <c r="K127" s="211"/>
      <c r="L127" s="212"/>
      <c r="M127" s="213"/>
      <c r="N127" s="189">
        <f t="shared" si="25"/>
        <v>280</v>
      </c>
      <c r="O127" s="234">
        <f t="shared" si="20"/>
        <v>30</v>
      </c>
      <c r="P127" s="109"/>
      <c r="Q127" s="217" t="str">
        <f>IF(N127&gt;294,"Yes","NO")</f>
        <v>NO</v>
      </c>
      <c r="R127" s="218" t="str">
        <f>IF(Q127="yes","M","")</f>
        <v/>
      </c>
      <c r="S127" s="55" t="str">
        <f t="shared" ref="S127:S134" si="26">IF(N127=0," ",IF(O127&lt;&gt;30,"ERROR!"," "))</f>
        <v xml:space="preserve"> </v>
      </c>
    </row>
    <row r="128" spans="1:19" ht="16.5">
      <c r="A128" s="2"/>
      <c r="B128" s="133" t="s">
        <v>135</v>
      </c>
      <c r="C128" s="134">
        <v>506</v>
      </c>
      <c r="D128" s="81" t="s">
        <v>28</v>
      </c>
      <c r="E128" s="82" t="s">
        <v>31</v>
      </c>
      <c r="F128" s="157">
        <v>50</v>
      </c>
      <c r="G128" s="157">
        <v>70</v>
      </c>
      <c r="H128" s="157">
        <v>54</v>
      </c>
      <c r="I128" s="157">
        <v>40</v>
      </c>
      <c r="J128" s="157">
        <v>42</v>
      </c>
      <c r="K128" s="157">
        <v>6</v>
      </c>
      <c r="L128" s="187"/>
      <c r="M128" s="188"/>
      <c r="N128" s="144">
        <f t="shared" si="25"/>
        <v>262</v>
      </c>
      <c r="O128" s="234">
        <f t="shared" si="20"/>
        <v>30</v>
      </c>
      <c r="P128" s="109"/>
      <c r="Q128" s="217" t="str">
        <f t="shared" si="23"/>
        <v>NO</v>
      </c>
      <c r="R128" s="218" t="str">
        <f t="shared" si="24"/>
        <v/>
      </c>
      <c r="S128" s="55" t="str">
        <f t="shared" si="26"/>
        <v xml:space="preserve"> </v>
      </c>
    </row>
    <row r="129" spans="1:19" ht="17.25" thickBot="1">
      <c r="A129" s="2"/>
      <c r="B129" s="133" t="s">
        <v>136</v>
      </c>
      <c r="C129" s="134">
        <v>656</v>
      </c>
      <c r="D129" s="81" t="s">
        <v>34</v>
      </c>
      <c r="E129" s="82" t="s">
        <v>31</v>
      </c>
      <c r="F129" s="157">
        <v>30</v>
      </c>
      <c r="G129" s="157">
        <v>40</v>
      </c>
      <c r="H129" s="157">
        <v>126</v>
      </c>
      <c r="I129" s="157">
        <v>24</v>
      </c>
      <c r="J129" s="157">
        <v>21</v>
      </c>
      <c r="K129" s="157">
        <v>12</v>
      </c>
      <c r="L129" s="187">
        <v>0</v>
      </c>
      <c r="M129" s="188">
        <v>1</v>
      </c>
      <c r="N129" s="201">
        <f t="shared" si="25"/>
        <v>253</v>
      </c>
      <c r="O129" s="160">
        <f t="shared" si="20"/>
        <v>30</v>
      </c>
      <c r="P129" s="114"/>
      <c r="Q129" s="217" t="str">
        <f t="shared" si="23"/>
        <v>NO</v>
      </c>
      <c r="R129" s="218" t="str">
        <f t="shared" si="24"/>
        <v/>
      </c>
      <c r="S129" s="55" t="str">
        <f t="shared" si="26"/>
        <v xml:space="preserve"> </v>
      </c>
    </row>
    <row r="130" spans="1:19" ht="16.5">
      <c r="A130" s="2"/>
      <c r="B130" s="236" t="s">
        <v>137</v>
      </c>
      <c r="C130" s="237">
        <v>1783</v>
      </c>
      <c r="D130" s="238" t="s">
        <v>47</v>
      </c>
      <c r="E130" s="239" t="s">
        <v>48</v>
      </c>
      <c r="F130" s="240">
        <v>80</v>
      </c>
      <c r="G130" s="241">
        <v>150</v>
      </c>
      <c r="H130" s="241">
        <v>63</v>
      </c>
      <c r="I130" s="241"/>
      <c r="J130" s="241"/>
      <c r="K130" s="241"/>
      <c r="L130" s="242"/>
      <c r="M130" s="243"/>
      <c r="N130" s="244">
        <f t="shared" si="19"/>
        <v>293</v>
      </c>
      <c r="O130" s="245">
        <f t="shared" si="20"/>
        <v>30</v>
      </c>
      <c r="P130" s="246"/>
      <c r="Q130" s="247" t="str">
        <f>IF(N130&gt;289,"Yes","NO")</f>
        <v>Yes</v>
      </c>
      <c r="R130" s="248" t="str">
        <f>IF(Q130="yes","G","")</f>
        <v>G</v>
      </c>
      <c r="S130" s="55" t="str">
        <f t="shared" si="26"/>
        <v xml:space="preserve"> </v>
      </c>
    </row>
    <row r="131" spans="1:19" ht="16.5">
      <c r="A131" s="2"/>
      <c r="B131" s="133" t="s">
        <v>51</v>
      </c>
      <c r="C131" s="134">
        <v>1281</v>
      </c>
      <c r="D131" s="81" t="s">
        <v>26</v>
      </c>
      <c r="E131" s="82" t="s">
        <v>48</v>
      </c>
      <c r="F131" s="157">
        <v>80</v>
      </c>
      <c r="G131" s="116">
        <v>140</v>
      </c>
      <c r="H131" s="116">
        <v>63</v>
      </c>
      <c r="I131" s="116">
        <v>8</v>
      </c>
      <c r="J131" s="116">
        <v>0</v>
      </c>
      <c r="K131" s="116"/>
      <c r="L131" s="142"/>
      <c r="M131" s="188"/>
      <c r="N131" s="249">
        <f t="shared" si="19"/>
        <v>291</v>
      </c>
      <c r="O131" s="138">
        <f t="shared" si="20"/>
        <v>30</v>
      </c>
      <c r="P131" s="109"/>
      <c r="Q131" s="250" t="str">
        <f>IF(N131&gt;289,"Yes","NO")</f>
        <v>Yes</v>
      </c>
      <c r="R131" s="251" t="str">
        <f>IF(Q131="yes","G","")</f>
        <v>G</v>
      </c>
      <c r="S131" s="55" t="str">
        <f t="shared" si="26"/>
        <v xml:space="preserve"> </v>
      </c>
    </row>
    <row r="132" spans="1:19" ht="16.5">
      <c r="A132" s="2"/>
      <c r="B132" s="133" t="s">
        <v>54</v>
      </c>
      <c r="C132" s="134">
        <v>1041</v>
      </c>
      <c r="D132" s="81" t="s">
        <v>47</v>
      </c>
      <c r="E132" s="82" t="s">
        <v>48</v>
      </c>
      <c r="F132" s="157">
        <v>60</v>
      </c>
      <c r="G132" s="116">
        <v>110</v>
      </c>
      <c r="H132" s="116">
        <v>108</v>
      </c>
      <c r="I132" s="116">
        <v>8</v>
      </c>
      <c r="J132" s="116"/>
      <c r="K132" s="116"/>
      <c r="L132" s="142"/>
      <c r="M132" s="188"/>
      <c r="N132" s="252">
        <f t="shared" si="19"/>
        <v>286</v>
      </c>
      <c r="O132" s="138">
        <f t="shared" si="20"/>
        <v>30</v>
      </c>
      <c r="P132" s="109"/>
      <c r="Q132" s="250" t="str">
        <f t="shared" ref="Q132:Q139" si="27">IF(N132&gt;289,"Yes","NO")</f>
        <v>NO</v>
      </c>
      <c r="R132" s="251" t="str">
        <f t="shared" ref="R132:R139" si="28">IF(Q132="yes","G","")</f>
        <v/>
      </c>
      <c r="S132" s="55" t="str">
        <f t="shared" si="26"/>
        <v xml:space="preserve"> </v>
      </c>
    </row>
    <row r="133" spans="1:19" ht="16.5">
      <c r="A133" s="2"/>
      <c r="B133" s="148" t="s">
        <v>50</v>
      </c>
      <c r="C133" s="227">
        <v>1475</v>
      </c>
      <c r="D133" s="228" t="s">
        <v>18</v>
      </c>
      <c r="E133" s="98" t="s">
        <v>48</v>
      </c>
      <c r="F133" s="157">
        <v>70</v>
      </c>
      <c r="G133" s="116">
        <v>100</v>
      </c>
      <c r="H133" s="116">
        <v>99</v>
      </c>
      <c r="I133" s="116">
        <v>16</v>
      </c>
      <c r="J133" s="116"/>
      <c r="K133" s="116"/>
      <c r="L133" s="142"/>
      <c r="M133" s="188"/>
      <c r="N133" s="252">
        <f t="shared" si="19"/>
        <v>285</v>
      </c>
      <c r="O133" s="132">
        <f t="shared" si="20"/>
        <v>30</v>
      </c>
      <c r="P133" s="155"/>
      <c r="Q133" s="250" t="str">
        <f t="shared" si="27"/>
        <v>NO</v>
      </c>
      <c r="R133" s="251" t="str">
        <f t="shared" si="28"/>
        <v/>
      </c>
      <c r="S133" s="55" t="str">
        <f t="shared" si="26"/>
        <v xml:space="preserve"> </v>
      </c>
    </row>
    <row r="134" spans="1:19" ht="16.5">
      <c r="A134" s="2"/>
      <c r="B134" s="133" t="s">
        <v>138</v>
      </c>
      <c r="C134" s="134">
        <v>1661</v>
      </c>
      <c r="D134" s="81" t="s">
        <v>15</v>
      </c>
      <c r="E134" s="82" t="s">
        <v>48</v>
      </c>
      <c r="F134" s="157">
        <v>40</v>
      </c>
      <c r="G134" s="116">
        <v>100</v>
      </c>
      <c r="H134" s="116">
        <v>126</v>
      </c>
      <c r="I134" s="116">
        <v>16</v>
      </c>
      <c r="J134" s="116"/>
      <c r="K134" s="116"/>
      <c r="L134" s="142"/>
      <c r="M134" s="188"/>
      <c r="N134" s="252">
        <f t="shared" si="19"/>
        <v>282</v>
      </c>
      <c r="O134" s="132">
        <f t="shared" si="20"/>
        <v>30</v>
      </c>
      <c r="P134" s="155"/>
      <c r="Q134" s="250" t="str">
        <f>IF(N134&gt;289,"Yes","NO")</f>
        <v>NO</v>
      </c>
      <c r="R134" s="251" t="str">
        <f>IF(Q134="yes","G","")</f>
        <v/>
      </c>
      <c r="S134" s="55" t="str">
        <f t="shared" si="26"/>
        <v xml:space="preserve"> </v>
      </c>
    </row>
    <row r="135" spans="1:19" ht="16.5">
      <c r="A135" s="2"/>
      <c r="B135" s="133" t="s">
        <v>63</v>
      </c>
      <c r="C135" s="134">
        <v>1476</v>
      </c>
      <c r="D135" s="81" t="s">
        <v>26</v>
      </c>
      <c r="E135" s="82" t="s">
        <v>48</v>
      </c>
      <c r="F135" s="157">
        <v>50</v>
      </c>
      <c r="G135" s="116">
        <v>100</v>
      </c>
      <c r="H135" s="116">
        <v>90</v>
      </c>
      <c r="I135" s="116">
        <v>40</v>
      </c>
      <c r="J135" s="116"/>
      <c r="K135" s="116"/>
      <c r="L135" s="142"/>
      <c r="M135" s="188"/>
      <c r="N135" s="252">
        <f t="shared" si="19"/>
        <v>280</v>
      </c>
      <c r="O135" s="132">
        <f>(F135/10)+(G135/10)+(H135/9)+(I135/8)+(J135/7)+(K135/6)+(L135/5)+M135</f>
        <v>30</v>
      </c>
      <c r="P135" s="155"/>
      <c r="Q135" s="250" t="str">
        <f>IF(N135&gt;289,"Yes","NO")</f>
        <v>NO</v>
      </c>
      <c r="R135" s="251"/>
      <c r="S135" s="55"/>
    </row>
    <row r="136" spans="1:19" ht="16.5">
      <c r="A136" s="2"/>
      <c r="B136" s="152" t="s">
        <v>49</v>
      </c>
      <c r="C136" s="209">
        <v>1798</v>
      </c>
      <c r="D136" s="210" t="s">
        <v>26</v>
      </c>
      <c r="E136" s="125" t="s">
        <v>48</v>
      </c>
      <c r="F136" s="157">
        <v>30</v>
      </c>
      <c r="G136" s="116">
        <v>130</v>
      </c>
      <c r="H136" s="116">
        <v>72</v>
      </c>
      <c r="I136" s="116">
        <v>24</v>
      </c>
      <c r="J136" s="116">
        <v>21</v>
      </c>
      <c r="K136" s="116"/>
      <c r="L136" s="142"/>
      <c r="M136" s="188"/>
      <c r="N136" s="252">
        <f t="shared" si="19"/>
        <v>277</v>
      </c>
      <c r="O136" s="132">
        <f>(F136/10)+(G136/10)+(H136/9)+(I136/8)+(J136/7)+(K136/6)+(L136/5)+M136</f>
        <v>30</v>
      </c>
      <c r="P136" s="155"/>
      <c r="Q136" s="250" t="str">
        <f>IF(N136&gt;289,"Yes","NO")</f>
        <v>NO</v>
      </c>
      <c r="R136" s="251"/>
      <c r="S136" s="55"/>
    </row>
    <row r="137" spans="1:19" ht="16.5">
      <c r="A137" s="2"/>
      <c r="B137" s="133" t="s">
        <v>68</v>
      </c>
      <c r="C137" s="134">
        <v>1719</v>
      </c>
      <c r="D137" s="81" t="s">
        <v>61</v>
      </c>
      <c r="E137" s="82" t="s">
        <v>48</v>
      </c>
      <c r="F137" s="157">
        <v>30</v>
      </c>
      <c r="G137" s="116">
        <v>90</v>
      </c>
      <c r="H137" s="116">
        <v>126</v>
      </c>
      <c r="I137" s="116">
        <v>24</v>
      </c>
      <c r="J137" s="116">
        <v>7</v>
      </c>
      <c r="K137" s="116"/>
      <c r="L137" s="142"/>
      <c r="M137" s="188"/>
      <c r="N137" s="252">
        <f t="shared" si="19"/>
        <v>277</v>
      </c>
      <c r="O137" s="132">
        <f t="shared" si="20"/>
        <v>30</v>
      </c>
      <c r="P137" s="155"/>
      <c r="Q137" s="250" t="str">
        <f t="shared" si="27"/>
        <v>NO</v>
      </c>
      <c r="R137" s="251" t="str">
        <f t="shared" si="28"/>
        <v/>
      </c>
      <c r="S137" s="55" t="str">
        <f>IF(N137=0," ",IF(O137&lt;&gt;30,"ERROR!"," "))</f>
        <v xml:space="preserve"> </v>
      </c>
    </row>
    <row r="138" spans="1:19" ht="16.5">
      <c r="A138" s="2"/>
      <c r="B138" s="133" t="s">
        <v>66</v>
      </c>
      <c r="C138" s="134">
        <v>1314</v>
      </c>
      <c r="D138" s="81" t="s">
        <v>47</v>
      </c>
      <c r="E138" s="82" t="s">
        <v>48</v>
      </c>
      <c r="F138" s="157">
        <v>40</v>
      </c>
      <c r="G138" s="116">
        <v>90</v>
      </c>
      <c r="H138" s="116">
        <v>99</v>
      </c>
      <c r="I138" s="116">
        <v>40</v>
      </c>
      <c r="J138" s="116">
        <v>7</v>
      </c>
      <c r="K138" s="116"/>
      <c r="L138" s="142"/>
      <c r="M138" s="188"/>
      <c r="N138" s="252">
        <f t="shared" si="19"/>
        <v>276</v>
      </c>
      <c r="O138" s="138">
        <f t="shared" si="20"/>
        <v>30</v>
      </c>
      <c r="P138" s="109"/>
      <c r="Q138" s="250" t="str">
        <f t="shared" si="27"/>
        <v>NO</v>
      </c>
      <c r="R138" s="251" t="str">
        <f t="shared" si="28"/>
        <v/>
      </c>
      <c r="S138" s="55" t="str">
        <f>IF(N138=0," ",IF(O138&lt;&gt;30,"ERROR!"," "))</f>
        <v xml:space="preserve"> </v>
      </c>
    </row>
    <row r="139" spans="1:19" ht="16.5">
      <c r="A139" s="2"/>
      <c r="B139" s="39" t="s">
        <v>52</v>
      </c>
      <c r="C139" s="221">
        <v>1372</v>
      </c>
      <c r="D139" s="41" t="s">
        <v>26</v>
      </c>
      <c r="E139" s="42" t="s">
        <v>48</v>
      </c>
      <c r="F139" s="157">
        <v>0</v>
      </c>
      <c r="G139" s="116">
        <v>100</v>
      </c>
      <c r="H139" s="116">
        <v>117</v>
      </c>
      <c r="I139" s="116">
        <v>48</v>
      </c>
      <c r="J139" s="116">
        <v>7</v>
      </c>
      <c r="K139" s="116"/>
      <c r="L139" s="142"/>
      <c r="M139" s="188"/>
      <c r="N139" s="252">
        <f t="shared" si="19"/>
        <v>272</v>
      </c>
      <c r="O139" s="132">
        <f t="shared" si="20"/>
        <v>30</v>
      </c>
      <c r="P139" s="114"/>
      <c r="Q139" s="250" t="str">
        <f t="shared" si="27"/>
        <v>NO</v>
      </c>
      <c r="R139" s="251" t="str">
        <f t="shared" si="28"/>
        <v/>
      </c>
      <c r="S139" s="55" t="str">
        <f>IF(N139=0," ",IF(O139&lt;&gt;30,"ERROR!"," "))</f>
        <v xml:space="preserve"> </v>
      </c>
    </row>
    <row r="140" spans="1:19" ht="16.5">
      <c r="A140" s="2"/>
      <c r="B140" s="133" t="s">
        <v>57</v>
      </c>
      <c r="C140" s="134">
        <v>1060</v>
      </c>
      <c r="D140" s="81" t="s">
        <v>26</v>
      </c>
      <c r="E140" s="82" t="s">
        <v>48</v>
      </c>
      <c r="F140" s="157">
        <v>30</v>
      </c>
      <c r="G140" s="116">
        <v>30</v>
      </c>
      <c r="H140" s="116">
        <v>180</v>
      </c>
      <c r="I140" s="116">
        <v>32</v>
      </c>
      <c r="J140" s="116"/>
      <c r="K140" s="116"/>
      <c r="L140" s="142"/>
      <c r="M140" s="188"/>
      <c r="N140" s="249">
        <f t="shared" si="19"/>
        <v>272</v>
      </c>
      <c r="O140" s="138">
        <f t="shared" si="20"/>
        <v>30</v>
      </c>
      <c r="P140" s="109"/>
      <c r="Q140" s="250" t="str">
        <f>IF(N140&gt;289,"Yes","NO")</f>
        <v>NO</v>
      </c>
      <c r="R140" s="251" t="str">
        <f>IF(Q140="yes","G","")</f>
        <v/>
      </c>
      <c r="S140" s="55" t="str">
        <f>IF(N140=0," ",IF(O140&lt;&gt;30,"ERROR!"," "))</f>
        <v xml:space="preserve"> </v>
      </c>
    </row>
    <row r="141" spans="1:19" ht="16.5">
      <c r="A141" s="2"/>
      <c r="B141" s="133" t="s">
        <v>71</v>
      </c>
      <c r="C141" s="134">
        <v>1770</v>
      </c>
      <c r="D141" s="81" t="s">
        <v>26</v>
      </c>
      <c r="E141" s="82" t="s">
        <v>48</v>
      </c>
      <c r="F141" s="157">
        <v>50</v>
      </c>
      <c r="G141" s="116">
        <v>120</v>
      </c>
      <c r="H141" s="116">
        <v>99</v>
      </c>
      <c r="I141" s="116"/>
      <c r="J141" s="116"/>
      <c r="K141" s="116"/>
      <c r="L141" s="158"/>
      <c r="M141" s="188">
        <v>2</v>
      </c>
      <c r="N141" s="249">
        <f t="shared" si="19"/>
        <v>269</v>
      </c>
      <c r="O141" s="138">
        <f t="shared" si="20"/>
        <v>30</v>
      </c>
      <c r="P141" s="109"/>
      <c r="Q141" s="250" t="str">
        <f>IF(N141&gt;289,"Yes","NO")</f>
        <v>NO</v>
      </c>
      <c r="R141" s="251" t="str">
        <f>IF(Q141="yes","G","")</f>
        <v/>
      </c>
      <c r="S141" s="55" t="str">
        <f>IF(N141=0," ",IF(O141&lt;&gt;30,"ERROR!"," "))</f>
        <v xml:space="preserve"> </v>
      </c>
    </row>
    <row r="142" spans="1:19" ht="16.5">
      <c r="A142" s="2"/>
      <c r="B142" s="253" t="s">
        <v>72</v>
      </c>
      <c r="C142" s="145">
        <v>1628</v>
      </c>
      <c r="D142" s="81" t="s">
        <v>47</v>
      </c>
      <c r="E142" s="82" t="s">
        <v>48</v>
      </c>
      <c r="F142" s="157">
        <v>40</v>
      </c>
      <c r="G142" s="116">
        <v>30</v>
      </c>
      <c r="H142" s="116">
        <v>144</v>
      </c>
      <c r="I142" s="116">
        <v>24</v>
      </c>
      <c r="J142" s="116">
        <v>14</v>
      </c>
      <c r="K142" s="116">
        <v>6</v>
      </c>
      <c r="L142" s="158"/>
      <c r="M142" s="188">
        <v>1</v>
      </c>
      <c r="N142" s="252">
        <f t="shared" si="19"/>
        <v>258</v>
      </c>
      <c r="O142" s="138">
        <f t="shared" si="20"/>
        <v>30</v>
      </c>
      <c r="P142" s="109"/>
      <c r="Q142" s="250" t="str">
        <f>IF(N142&gt;289,"Yes","NO")</f>
        <v>NO</v>
      </c>
      <c r="R142" s="251" t="str">
        <f>IF(Q142="yes","G","")</f>
        <v/>
      </c>
      <c r="S142" s="55"/>
    </row>
    <row r="143" spans="1:19" ht="16.5">
      <c r="A143" s="2"/>
      <c r="B143" s="253" t="s">
        <v>74</v>
      </c>
      <c r="C143" s="145">
        <v>1291</v>
      </c>
      <c r="D143" s="81" t="s">
        <v>26</v>
      </c>
      <c r="E143" s="82" t="s">
        <v>48</v>
      </c>
      <c r="F143" s="157">
        <v>90</v>
      </c>
      <c r="G143" s="116">
        <v>110</v>
      </c>
      <c r="H143" s="116">
        <v>81</v>
      </c>
      <c r="I143" s="116">
        <v>8</v>
      </c>
      <c r="J143" s="116"/>
      <c r="K143" s="116"/>
      <c r="L143" s="158"/>
      <c r="M143" s="188"/>
      <c r="N143" s="252">
        <f t="shared" si="19"/>
        <v>289</v>
      </c>
      <c r="O143" s="138">
        <f t="shared" si="20"/>
        <v>30</v>
      </c>
      <c r="P143" s="109"/>
      <c r="Q143" s="250" t="str">
        <f>IF(N143&gt;289,"Yes","NO")</f>
        <v>NO</v>
      </c>
      <c r="R143" s="251" t="str">
        <f>IF(Q143="yes","G","")</f>
        <v/>
      </c>
      <c r="S143" s="55"/>
    </row>
    <row r="144" spans="1:19" ht="17.25" thickBot="1">
      <c r="A144" s="2"/>
      <c r="B144" s="85" t="s">
        <v>139</v>
      </c>
      <c r="C144" s="254">
        <v>513</v>
      </c>
      <c r="D144" s="58" t="s">
        <v>15</v>
      </c>
      <c r="E144" s="87" t="s">
        <v>48</v>
      </c>
      <c r="F144" s="255">
        <v>40</v>
      </c>
      <c r="G144" s="256">
        <v>70</v>
      </c>
      <c r="H144" s="256">
        <v>90</v>
      </c>
      <c r="I144" s="256">
        <v>56</v>
      </c>
      <c r="J144" s="256">
        <v>7</v>
      </c>
      <c r="K144" s="256">
        <v>0</v>
      </c>
      <c r="L144" s="257">
        <v>0</v>
      </c>
      <c r="M144" s="200">
        <v>1</v>
      </c>
      <c r="N144" s="201">
        <f t="shared" si="19"/>
        <v>263</v>
      </c>
      <c r="O144" s="202">
        <f>(F144/10)+(G144/10)+(H144/9)+(I144/8)+(J144/7)+(K144/6)+(L144/5)+M144</f>
        <v>30</v>
      </c>
      <c r="P144" s="120"/>
      <c r="Q144" s="258" t="str">
        <f>IF(N144&gt;279,"Yes","NO")</f>
        <v>NO</v>
      </c>
      <c r="R144" s="259" t="str">
        <f>IF(Q144="yes","S","")</f>
        <v/>
      </c>
      <c r="S144" s="55" t="str">
        <f t="shared" ref="S144:S151" si="29">IF(N144=0," ",IF(O144&lt;&gt;30,"ERROR!"," "))</f>
        <v xml:space="preserve"> </v>
      </c>
    </row>
    <row r="145" spans="1:19" ht="16.5">
      <c r="A145" s="2"/>
      <c r="B145" s="95" t="s">
        <v>140</v>
      </c>
      <c r="C145" s="260">
        <v>1542</v>
      </c>
      <c r="D145" s="228" t="s">
        <v>28</v>
      </c>
      <c r="E145" s="232" t="s">
        <v>67</v>
      </c>
      <c r="F145" s="261">
        <v>10</v>
      </c>
      <c r="G145" s="262">
        <v>130</v>
      </c>
      <c r="H145" s="262">
        <v>135</v>
      </c>
      <c r="I145" s="262">
        <v>8</v>
      </c>
      <c r="J145" s="262"/>
      <c r="K145" s="262"/>
      <c r="L145" s="263"/>
      <c r="M145" s="231"/>
      <c r="N145" s="189">
        <f t="shared" si="19"/>
        <v>283</v>
      </c>
      <c r="O145" s="264">
        <f t="shared" ref="O145:O186" si="30">(F145/10)+(G145/10)+(H145/9)+(I145/8)+(J145/7)+(K145/6)+(L145/5)+M145</f>
        <v>30</v>
      </c>
      <c r="P145" s="2"/>
      <c r="Q145" s="265" t="str">
        <f t="shared" ref="Q145:Q186" si="31">IF(N145&gt;279,"Yes","NO")</f>
        <v>Yes</v>
      </c>
      <c r="R145" s="266" t="str">
        <f t="shared" ref="R145:R184" si="32">IF(Q145="yes","S","")</f>
        <v>S</v>
      </c>
      <c r="S145" s="38" t="str">
        <f t="shared" si="29"/>
        <v xml:space="preserve"> </v>
      </c>
    </row>
    <row r="146" spans="1:19" ht="16.5">
      <c r="A146" s="2"/>
      <c r="B146" s="79" t="s">
        <v>59</v>
      </c>
      <c r="C146" s="145">
        <v>921</v>
      </c>
      <c r="D146" s="81" t="s">
        <v>18</v>
      </c>
      <c r="E146" s="82" t="s">
        <v>67</v>
      </c>
      <c r="F146" s="115">
        <v>30</v>
      </c>
      <c r="G146" s="116">
        <v>100</v>
      </c>
      <c r="H146" s="116">
        <v>108</v>
      </c>
      <c r="I146" s="116">
        <v>40</v>
      </c>
      <c r="J146" s="116"/>
      <c r="K146" s="116"/>
      <c r="L146" s="142"/>
      <c r="M146" s="188"/>
      <c r="N146" s="189">
        <f t="shared" si="19"/>
        <v>278</v>
      </c>
      <c r="O146" s="160">
        <f t="shared" si="30"/>
        <v>30</v>
      </c>
      <c r="P146" s="2"/>
      <c r="Q146" s="250" t="str">
        <f t="shared" si="31"/>
        <v>NO</v>
      </c>
      <c r="R146" s="267" t="str">
        <f t="shared" si="32"/>
        <v/>
      </c>
      <c r="S146" s="55" t="str">
        <f t="shared" si="29"/>
        <v xml:space="preserve"> </v>
      </c>
    </row>
    <row r="147" spans="1:19" ht="16.5">
      <c r="A147" s="2"/>
      <c r="B147" s="122" t="s">
        <v>141</v>
      </c>
      <c r="C147" s="169">
        <v>1799</v>
      </c>
      <c r="D147" s="210" t="s">
        <v>47</v>
      </c>
      <c r="E147" s="215" t="s">
        <v>67</v>
      </c>
      <c r="F147" s="115">
        <v>20</v>
      </c>
      <c r="G147" s="116">
        <v>90</v>
      </c>
      <c r="H147" s="116">
        <v>126</v>
      </c>
      <c r="I147" s="116">
        <v>32</v>
      </c>
      <c r="J147" s="116">
        <v>7</v>
      </c>
      <c r="K147" s="116"/>
      <c r="L147" s="158"/>
      <c r="M147" s="188"/>
      <c r="N147" s="189">
        <f>SUM($F147:$L147)</f>
        <v>275</v>
      </c>
      <c r="O147" s="160">
        <f t="shared" si="30"/>
        <v>30</v>
      </c>
      <c r="P147" s="2"/>
      <c r="Q147" s="250" t="str">
        <f t="shared" si="31"/>
        <v>NO</v>
      </c>
      <c r="R147" s="267" t="str">
        <f t="shared" si="32"/>
        <v/>
      </c>
      <c r="S147" s="55" t="str">
        <f t="shared" si="29"/>
        <v xml:space="preserve"> </v>
      </c>
    </row>
    <row r="148" spans="1:19" ht="16.5">
      <c r="A148" s="2"/>
      <c r="B148" s="79" t="s">
        <v>76</v>
      </c>
      <c r="C148" s="145">
        <v>706</v>
      </c>
      <c r="D148" s="81" t="s">
        <v>28</v>
      </c>
      <c r="E148" s="217" t="s">
        <v>67</v>
      </c>
      <c r="F148" s="115">
        <v>10</v>
      </c>
      <c r="G148" s="116">
        <v>110</v>
      </c>
      <c r="H148" s="116">
        <v>117</v>
      </c>
      <c r="I148" s="116">
        <v>24</v>
      </c>
      <c r="J148" s="116">
        <v>14</v>
      </c>
      <c r="K148" s="116"/>
      <c r="L148" s="158"/>
      <c r="M148" s="188"/>
      <c r="N148" s="189">
        <f>SUM($F148:$L148)</f>
        <v>275</v>
      </c>
      <c r="O148" s="160">
        <f t="shared" si="30"/>
        <v>30</v>
      </c>
      <c r="P148" s="155"/>
      <c r="Q148" s="250" t="str">
        <f t="shared" si="31"/>
        <v>NO</v>
      </c>
      <c r="R148" s="268" t="str">
        <f t="shared" si="32"/>
        <v/>
      </c>
      <c r="S148" s="55" t="str">
        <f t="shared" si="29"/>
        <v xml:space="preserve"> </v>
      </c>
    </row>
    <row r="149" spans="1:19" ht="16.5">
      <c r="A149" s="2"/>
      <c r="B149" s="39" t="s">
        <v>142</v>
      </c>
      <c r="C149" s="221">
        <v>1784</v>
      </c>
      <c r="D149" s="41" t="s">
        <v>47</v>
      </c>
      <c r="E149" s="42" t="s">
        <v>67</v>
      </c>
      <c r="F149" s="157">
        <v>10</v>
      </c>
      <c r="G149" s="116">
        <v>80</v>
      </c>
      <c r="H149" s="116">
        <v>153</v>
      </c>
      <c r="I149" s="116">
        <v>32</v>
      </c>
      <c r="J149" s="116"/>
      <c r="K149" s="116"/>
      <c r="L149" s="158"/>
      <c r="M149" s="188"/>
      <c r="N149" s="252">
        <f>SUM($F149:$L149)</f>
        <v>275</v>
      </c>
      <c r="O149" s="132">
        <f>(F149/10)+(G149/10)+(H149/9)+(I149/8)+(J149/7)+(K149/6)+(L149/5)+M149</f>
        <v>30</v>
      </c>
      <c r="P149" s="114"/>
      <c r="Q149" s="250" t="str">
        <f>IF(N149&gt;289,"Yes","NO")</f>
        <v>NO</v>
      </c>
      <c r="R149" s="251" t="str">
        <f>IF(Q149="yes","G","")</f>
        <v/>
      </c>
      <c r="S149" s="55" t="str">
        <f t="shared" si="29"/>
        <v xml:space="preserve"> </v>
      </c>
    </row>
    <row r="150" spans="1:19" ht="16.5">
      <c r="A150" s="2"/>
      <c r="B150" s="79" t="s">
        <v>70</v>
      </c>
      <c r="C150" s="145">
        <v>1170</v>
      </c>
      <c r="D150" s="81" t="s">
        <v>23</v>
      </c>
      <c r="E150" s="217" t="s">
        <v>67</v>
      </c>
      <c r="F150" s="115">
        <v>20</v>
      </c>
      <c r="G150" s="116">
        <v>130</v>
      </c>
      <c r="H150" s="116">
        <v>99</v>
      </c>
      <c r="I150" s="116">
        <v>24</v>
      </c>
      <c r="J150" s="116"/>
      <c r="K150" s="116"/>
      <c r="L150" s="158"/>
      <c r="M150" s="188">
        <v>1</v>
      </c>
      <c r="N150" s="189">
        <f t="shared" si="19"/>
        <v>273</v>
      </c>
      <c r="O150" s="160">
        <f t="shared" si="30"/>
        <v>30</v>
      </c>
      <c r="P150" s="2"/>
      <c r="Q150" s="250" t="str">
        <f t="shared" si="31"/>
        <v>NO</v>
      </c>
      <c r="R150" s="267" t="str">
        <f t="shared" si="32"/>
        <v/>
      </c>
      <c r="S150" s="55" t="str">
        <f t="shared" si="29"/>
        <v xml:space="preserve"> </v>
      </c>
    </row>
    <row r="151" spans="1:19" ht="16.5">
      <c r="A151" s="2"/>
      <c r="B151" s="79" t="s">
        <v>69</v>
      </c>
      <c r="C151" s="145">
        <v>1329</v>
      </c>
      <c r="D151" s="81" t="s">
        <v>61</v>
      </c>
      <c r="E151" s="82" t="s">
        <v>67</v>
      </c>
      <c r="F151" s="115">
        <v>10</v>
      </c>
      <c r="G151" s="116">
        <v>90</v>
      </c>
      <c r="H151" s="116">
        <v>117</v>
      </c>
      <c r="I151" s="116">
        <v>48</v>
      </c>
      <c r="J151" s="116">
        <v>7</v>
      </c>
      <c r="K151" s="116"/>
      <c r="L151" s="159"/>
      <c r="M151" s="188"/>
      <c r="N151" s="189">
        <f t="shared" si="19"/>
        <v>272</v>
      </c>
      <c r="O151" s="160">
        <f t="shared" si="30"/>
        <v>30</v>
      </c>
      <c r="P151" s="2"/>
      <c r="Q151" s="250" t="str">
        <f t="shared" si="31"/>
        <v>NO</v>
      </c>
      <c r="R151" s="267" t="str">
        <f t="shared" si="32"/>
        <v/>
      </c>
      <c r="S151" s="55" t="str">
        <f t="shared" si="29"/>
        <v xml:space="preserve"> </v>
      </c>
    </row>
    <row r="152" spans="1:19" ht="16.5">
      <c r="A152" s="2"/>
      <c r="B152" s="269" t="s">
        <v>60</v>
      </c>
      <c r="C152" s="104">
        <v>2144</v>
      </c>
      <c r="D152" s="228" t="s">
        <v>61</v>
      </c>
      <c r="E152" s="98" t="s">
        <v>67</v>
      </c>
      <c r="F152" s="115">
        <v>30</v>
      </c>
      <c r="G152" s="116">
        <v>60</v>
      </c>
      <c r="H152" s="116">
        <v>162</v>
      </c>
      <c r="I152" s="116">
        <v>16</v>
      </c>
      <c r="J152" s="116">
        <v>0</v>
      </c>
      <c r="K152" s="116">
        <v>0</v>
      </c>
      <c r="L152" s="159">
        <v>0</v>
      </c>
      <c r="M152" s="188">
        <v>1</v>
      </c>
      <c r="N152" s="189">
        <f t="shared" si="19"/>
        <v>268</v>
      </c>
      <c r="O152" s="160">
        <f>(F152/10)+(G152/10)+(H152/9)+(I152/8)+(J152/7)+(K152/6)+(L152/5)+M152</f>
        <v>30</v>
      </c>
      <c r="P152" s="2"/>
      <c r="Q152" s="250" t="str">
        <f>IF(N152&gt;279,"Yes","NO")</f>
        <v>NO</v>
      </c>
      <c r="R152" s="267"/>
      <c r="S152" s="55"/>
    </row>
    <row r="153" spans="1:19" ht="16.5">
      <c r="A153" s="2"/>
      <c r="B153" s="122" t="s">
        <v>65</v>
      </c>
      <c r="C153" s="169">
        <v>1228</v>
      </c>
      <c r="D153" s="210" t="s">
        <v>28</v>
      </c>
      <c r="E153" s="215" t="s">
        <v>67</v>
      </c>
      <c r="F153" s="115">
        <v>20</v>
      </c>
      <c r="G153" s="116">
        <v>50</v>
      </c>
      <c r="H153" s="116">
        <v>126</v>
      </c>
      <c r="I153" s="116">
        <v>56</v>
      </c>
      <c r="J153" s="116">
        <v>14</v>
      </c>
      <c r="K153" s="116"/>
      <c r="L153" s="158"/>
      <c r="M153" s="188"/>
      <c r="N153" s="189">
        <f t="shared" si="19"/>
        <v>266</v>
      </c>
      <c r="O153" s="160">
        <f>(F153/10)+(G153/10)+(H153/9)+(I153/8)+(J153/7)+(K153/6)+(L153/5)+M153</f>
        <v>30</v>
      </c>
      <c r="P153" s="2"/>
      <c r="Q153" s="250" t="str">
        <f>IF(N153&gt;279,"Yes","NO")</f>
        <v>NO</v>
      </c>
      <c r="R153" s="267"/>
      <c r="S153" s="55"/>
    </row>
    <row r="154" spans="1:19" ht="16.5">
      <c r="A154" s="2"/>
      <c r="B154" s="79" t="s">
        <v>143</v>
      </c>
      <c r="C154" s="145">
        <v>2141</v>
      </c>
      <c r="D154" s="81" t="s">
        <v>28</v>
      </c>
      <c r="E154" s="82" t="s">
        <v>67</v>
      </c>
      <c r="F154" s="115">
        <v>30</v>
      </c>
      <c r="G154" s="116">
        <v>40</v>
      </c>
      <c r="H154" s="116">
        <v>117</v>
      </c>
      <c r="I154" s="116">
        <v>64</v>
      </c>
      <c r="J154" s="116">
        <v>14</v>
      </c>
      <c r="K154" s="116"/>
      <c r="L154" s="159"/>
      <c r="M154" s="188"/>
      <c r="N154" s="189">
        <f t="shared" si="19"/>
        <v>265</v>
      </c>
      <c r="O154" s="160">
        <f t="shared" si="30"/>
        <v>30</v>
      </c>
      <c r="P154" s="2"/>
      <c r="Q154" s="250" t="str">
        <f t="shared" si="31"/>
        <v>NO</v>
      </c>
      <c r="R154" s="267" t="str">
        <f t="shared" si="32"/>
        <v/>
      </c>
      <c r="S154" s="55" t="str">
        <f>IF(N154=0," ",IF(O154&lt;&gt;30,"ERROR!"," "))</f>
        <v xml:space="preserve"> </v>
      </c>
    </row>
    <row r="155" spans="1:19" ht="16.5">
      <c r="A155" s="2"/>
      <c r="B155" s="79" t="s">
        <v>75</v>
      </c>
      <c r="C155" s="145">
        <v>1118</v>
      </c>
      <c r="D155" s="81" t="s">
        <v>18</v>
      </c>
      <c r="E155" s="217" t="s">
        <v>67</v>
      </c>
      <c r="F155" s="115">
        <v>40</v>
      </c>
      <c r="G155" s="116">
        <v>70</v>
      </c>
      <c r="H155" s="116">
        <v>108</v>
      </c>
      <c r="I155" s="116">
        <v>40</v>
      </c>
      <c r="J155" s="116">
        <v>7</v>
      </c>
      <c r="K155" s="116"/>
      <c r="L155" s="158"/>
      <c r="M155" s="188">
        <v>1</v>
      </c>
      <c r="N155" s="189">
        <f t="shared" si="19"/>
        <v>265</v>
      </c>
      <c r="O155" s="234">
        <f t="shared" si="30"/>
        <v>30</v>
      </c>
      <c r="P155" s="109"/>
      <c r="Q155" s="250" t="str">
        <f t="shared" si="31"/>
        <v>NO</v>
      </c>
      <c r="R155" s="267" t="str">
        <f t="shared" si="32"/>
        <v/>
      </c>
      <c r="S155" s="55" t="str">
        <f>IF(N155=0," ",IF(O155&lt;&gt;30,"ERROR!"," "))</f>
        <v xml:space="preserve"> </v>
      </c>
    </row>
    <row r="156" spans="1:19" ht="16.5">
      <c r="A156" s="2"/>
      <c r="B156" s="79" t="s">
        <v>144</v>
      </c>
      <c r="C156" s="145">
        <v>1143</v>
      </c>
      <c r="D156" s="81" t="s">
        <v>28</v>
      </c>
      <c r="E156" s="217" t="s">
        <v>67</v>
      </c>
      <c r="F156" s="115">
        <v>20</v>
      </c>
      <c r="G156" s="116">
        <v>30</v>
      </c>
      <c r="H156" s="116">
        <v>135</v>
      </c>
      <c r="I156" s="116">
        <v>64</v>
      </c>
      <c r="J156" s="116">
        <v>7</v>
      </c>
      <c r="K156" s="116">
        <v>6</v>
      </c>
      <c r="L156" s="159"/>
      <c r="M156" s="188"/>
      <c r="N156" s="189">
        <f t="shared" si="19"/>
        <v>262</v>
      </c>
      <c r="O156" s="234">
        <f t="shared" si="30"/>
        <v>30</v>
      </c>
      <c r="P156" s="109"/>
      <c r="Q156" s="250" t="str">
        <f t="shared" si="31"/>
        <v>NO</v>
      </c>
      <c r="R156" s="267"/>
      <c r="S156" s="55"/>
    </row>
    <row r="157" spans="1:19" ht="16.5">
      <c r="A157" s="2"/>
      <c r="B157" s="79" t="s">
        <v>98</v>
      </c>
      <c r="C157" s="145">
        <v>1327</v>
      </c>
      <c r="D157" s="81" t="s">
        <v>28</v>
      </c>
      <c r="E157" s="82" t="s">
        <v>67</v>
      </c>
      <c r="F157" s="115">
        <v>30</v>
      </c>
      <c r="G157" s="116">
        <v>30</v>
      </c>
      <c r="H157" s="116">
        <v>126</v>
      </c>
      <c r="I157" s="116">
        <v>56</v>
      </c>
      <c r="J157" s="116">
        <v>14</v>
      </c>
      <c r="K157" s="116">
        <v>6</v>
      </c>
      <c r="L157" s="158"/>
      <c r="M157" s="188"/>
      <c r="N157" s="189">
        <f t="shared" si="19"/>
        <v>262</v>
      </c>
      <c r="O157" s="234">
        <f t="shared" si="30"/>
        <v>30</v>
      </c>
      <c r="P157" s="109"/>
      <c r="Q157" s="250" t="str">
        <f>IF(N157&gt;279,"Yes","NO")</f>
        <v>NO</v>
      </c>
      <c r="R157" s="267" t="str">
        <f t="shared" si="32"/>
        <v/>
      </c>
      <c r="S157" s="55" t="str">
        <f t="shared" ref="S157:S163" si="33">IF(N157=0," ",IF(O157&lt;&gt;30,"ERROR!"," "))</f>
        <v xml:space="preserve"> </v>
      </c>
    </row>
    <row r="158" spans="1:19" ht="16.5">
      <c r="A158" s="2"/>
      <c r="B158" s="79" t="s">
        <v>115</v>
      </c>
      <c r="C158" s="135">
        <v>1229</v>
      </c>
      <c r="D158" s="81" t="s">
        <v>28</v>
      </c>
      <c r="E158" s="82" t="s">
        <v>67</v>
      </c>
      <c r="F158" s="115">
        <v>30</v>
      </c>
      <c r="G158" s="116">
        <v>50</v>
      </c>
      <c r="H158" s="116">
        <v>99</v>
      </c>
      <c r="I158" s="116">
        <v>40</v>
      </c>
      <c r="J158" s="116">
        <v>42</v>
      </c>
      <c r="K158" s="116"/>
      <c r="L158" s="159"/>
      <c r="M158" s="188"/>
      <c r="N158" s="189">
        <f t="shared" si="19"/>
        <v>261</v>
      </c>
      <c r="O158" s="234">
        <f t="shared" si="30"/>
        <v>30</v>
      </c>
      <c r="P158" s="109"/>
      <c r="Q158" s="250" t="str">
        <f>IF(N158&gt;279,"Yes","NO")</f>
        <v>NO</v>
      </c>
      <c r="R158" s="267" t="str">
        <f t="shared" si="32"/>
        <v/>
      </c>
      <c r="S158" s="55" t="str">
        <f t="shared" si="33"/>
        <v xml:space="preserve"> </v>
      </c>
    </row>
    <row r="159" spans="1:19" ht="16.5">
      <c r="A159" s="2"/>
      <c r="B159" s="79" t="s">
        <v>109</v>
      </c>
      <c r="C159" s="145">
        <v>1843</v>
      </c>
      <c r="D159" s="81" t="s">
        <v>28</v>
      </c>
      <c r="E159" s="82" t="s">
        <v>67</v>
      </c>
      <c r="F159" s="115">
        <v>10</v>
      </c>
      <c r="G159" s="116">
        <v>70</v>
      </c>
      <c r="H159" s="116">
        <v>99</v>
      </c>
      <c r="I159" s="116">
        <v>56</v>
      </c>
      <c r="J159" s="116">
        <v>14</v>
      </c>
      <c r="K159" s="116">
        <v>6</v>
      </c>
      <c r="L159" s="159">
        <v>5</v>
      </c>
      <c r="M159" s="188"/>
      <c r="N159" s="189">
        <f t="shared" si="19"/>
        <v>260</v>
      </c>
      <c r="O159" s="234">
        <f t="shared" si="30"/>
        <v>30</v>
      </c>
      <c r="P159" s="109"/>
      <c r="Q159" s="250" t="str">
        <f>IF(N159&gt;279,"Yes","NO")</f>
        <v>NO</v>
      </c>
      <c r="R159" s="267" t="str">
        <f t="shared" si="32"/>
        <v/>
      </c>
      <c r="S159" s="55" t="str">
        <f t="shared" si="33"/>
        <v xml:space="preserve"> </v>
      </c>
    </row>
    <row r="160" spans="1:19" ht="16.5">
      <c r="A160" s="2"/>
      <c r="B160" s="79" t="s">
        <v>90</v>
      </c>
      <c r="C160" s="145">
        <v>1845</v>
      </c>
      <c r="D160" s="81" t="s">
        <v>28</v>
      </c>
      <c r="E160" s="82" t="s">
        <v>67</v>
      </c>
      <c r="F160" s="115">
        <v>10</v>
      </c>
      <c r="G160" s="116">
        <v>20</v>
      </c>
      <c r="H160" s="116">
        <v>135</v>
      </c>
      <c r="I160" s="116">
        <v>80</v>
      </c>
      <c r="J160" s="116">
        <v>14</v>
      </c>
      <c r="K160" s="116"/>
      <c r="L160" s="158"/>
      <c r="M160" s="188"/>
      <c r="N160" s="189">
        <f t="shared" si="19"/>
        <v>259</v>
      </c>
      <c r="O160" s="234">
        <f t="shared" si="30"/>
        <v>30</v>
      </c>
      <c r="P160" s="109"/>
      <c r="Q160" s="250" t="str">
        <f>IF(N160&gt;279,"Yes","NO")</f>
        <v>NO</v>
      </c>
      <c r="R160" s="267" t="str">
        <f t="shared" si="32"/>
        <v/>
      </c>
      <c r="S160" s="55" t="str">
        <f t="shared" si="33"/>
        <v xml:space="preserve"> </v>
      </c>
    </row>
    <row r="161" spans="1:19" ht="16.5">
      <c r="A161" s="2"/>
      <c r="B161" s="79" t="s">
        <v>78</v>
      </c>
      <c r="C161" s="145">
        <v>1119</v>
      </c>
      <c r="D161" s="81" t="s">
        <v>18</v>
      </c>
      <c r="E161" s="82" t="s">
        <v>67</v>
      </c>
      <c r="F161" s="115">
        <v>0</v>
      </c>
      <c r="G161" s="116">
        <v>50</v>
      </c>
      <c r="H161" s="116">
        <v>126</v>
      </c>
      <c r="I161" s="116">
        <v>48</v>
      </c>
      <c r="J161" s="116">
        <v>28</v>
      </c>
      <c r="K161" s="116">
        <v>6</v>
      </c>
      <c r="L161" s="159"/>
      <c r="M161" s="188"/>
      <c r="N161" s="189">
        <f t="shared" si="19"/>
        <v>258</v>
      </c>
      <c r="O161" s="234">
        <f t="shared" si="30"/>
        <v>30</v>
      </c>
      <c r="P161" s="109"/>
      <c r="Q161" s="250" t="str">
        <f>IF(N161&gt;279,"Yes","NO")</f>
        <v>NO</v>
      </c>
      <c r="R161" s="267" t="str">
        <f t="shared" si="32"/>
        <v/>
      </c>
      <c r="S161" s="55" t="str">
        <f t="shared" si="33"/>
        <v xml:space="preserve"> </v>
      </c>
    </row>
    <row r="162" spans="1:19" ht="16.5">
      <c r="A162" s="2"/>
      <c r="B162" s="79" t="s">
        <v>118</v>
      </c>
      <c r="C162" s="145">
        <v>1218</v>
      </c>
      <c r="D162" s="81" t="s">
        <v>26</v>
      </c>
      <c r="E162" s="82" t="s">
        <v>67</v>
      </c>
      <c r="F162" s="115">
        <v>30</v>
      </c>
      <c r="G162" s="116">
        <v>50</v>
      </c>
      <c r="H162" s="116">
        <v>117</v>
      </c>
      <c r="I162" s="116">
        <v>48</v>
      </c>
      <c r="J162" s="116">
        <v>7</v>
      </c>
      <c r="K162" s="116">
        <v>6</v>
      </c>
      <c r="L162" s="158">
        <v>0</v>
      </c>
      <c r="M162" s="188">
        <v>1</v>
      </c>
      <c r="N162" s="189">
        <f t="shared" si="19"/>
        <v>258</v>
      </c>
      <c r="O162" s="234">
        <f t="shared" si="30"/>
        <v>30</v>
      </c>
      <c r="P162" s="109"/>
      <c r="Q162" s="250" t="str">
        <f t="shared" si="31"/>
        <v>NO</v>
      </c>
      <c r="R162" s="267" t="str">
        <f t="shared" si="32"/>
        <v/>
      </c>
      <c r="S162" s="55" t="str">
        <f t="shared" si="33"/>
        <v xml:space="preserve"> </v>
      </c>
    </row>
    <row r="163" spans="1:19" ht="16.5">
      <c r="A163" s="2"/>
      <c r="B163" s="95" t="s">
        <v>58</v>
      </c>
      <c r="C163" s="260">
        <v>1767</v>
      </c>
      <c r="D163" s="228" t="s">
        <v>23</v>
      </c>
      <c r="E163" s="98" t="s">
        <v>67</v>
      </c>
      <c r="F163" s="115">
        <v>20</v>
      </c>
      <c r="G163" s="116">
        <v>60</v>
      </c>
      <c r="H163" s="116">
        <v>72</v>
      </c>
      <c r="I163" s="116">
        <v>56</v>
      </c>
      <c r="J163" s="116">
        <v>42</v>
      </c>
      <c r="K163" s="116">
        <v>6</v>
      </c>
      <c r="L163" s="158"/>
      <c r="M163" s="188"/>
      <c r="N163" s="189">
        <f t="shared" si="19"/>
        <v>256</v>
      </c>
      <c r="O163" s="234">
        <f t="shared" si="30"/>
        <v>30</v>
      </c>
      <c r="P163" s="109"/>
      <c r="Q163" s="250" t="str">
        <f t="shared" si="31"/>
        <v>NO</v>
      </c>
      <c r="R163" s="267" t="str">
        <f t="shared" si="32"/>
        <v/>
      </c>
      <c r="S163" s="55" t="str">
        <f t="shared" si="33"/>
        <v xml:space="preserve"> </v>
      </c>
    </row>
    <row r="164" spans="1:19" ht="16.5">
      <c r="A164" s="2"/>
      <c r="B164" s="122" t="s">
        <v>145</v>
      </c>
      <c r="C164" s="169">
        <v>1050</v>
      </c>
      <c r="D164" s="210" t="s">
        <v>28</v>
      </c>
      <c r="E164" s="215" t="s">
        <v>67</v>
      </c>
      <c r="F164" s="115">
        <v>20</v>
      </c>
      <c r="G164" s="116">
        <v>20</v>
      </c>
      <c r="H164" s="116">
        <v>144</v>
      </c>
      <c r="I164" s="116">
        <v>48</v>
      </c>
      <c r="J164" s="116">
        <v>21</v>
      </c>
      <c r="K164" s="116">
        <v>0</v>
      </c>
      <c r="L164" s="158">
        <v>0</v>
      </c>
      <c r="M164" s="188">
        <v>1</v>
      </c>
      <c r="N164" s="189">
        <f t="shared" si="19"/>
        <v>253</v>
      </c>
      <c r="O164" s="234">
        <f t="shared" si="30"/>
        <v>30</v>
      </c>
      <c r="P164" s="109"/>
      <c r="Q164" s="250" t="str">
        <f t="shared" si="31"/>
        <v>NO</v>
      </c>
      <c r="R164" s="267" t="str">
        <f t="shared" si="32"/>
        <v/>
      </c>
      <c r="S164" s="55" t="str">
        <f>IF(N164=0," ",IF(O164&lt;&gt;30,"ERROR!"," "))</f>
        <v xml:space="preserve"> </v>
      </c>
    </row>
    <row r="165" spans="1:19" ht="16.5">
      <c r="A165" s="2"/>
      <c r="B165" s="79" t="s">
        <v>102</v>
      </c>
      <c r="C165" s="145">
        <v>1264</v>
      </c>
      <c r="D165" s="81" t="s">
        <v>26</v>
      </c>
      <c r="E165" s="82" t="s">
        <v>67</v>
      </c>
      <c r="F165" s="115">
        <v>10</v>
      </c>
      <c r="G165" s="116">
        <v>50</v>
      </c>
      <c r="H165" s="116">
        <v>117</v>
      </c>
      <c r="I165" s="116">
        <v>48</v>
      </c>
      <c r="J165" s="116">
        <v>28</v>
      </c>
      <c r="K165" s="116">
        <v>0</v>
      </c>
      <c r="L165" s="158">
        <v>0</v>
      </c>
      <c r="M165" s="188">
        <v>1</v>
      </c>
      <c r="N165" s="189">
        <f t="shared" si="19"/>
        <v>253</v>
      </c>
      <c r="O165" s="138">
        <f t="shared" si="30"/>
        <v>30</v>
      </c>
      <c r="P165" s="2"/>
      <c r="Q165" s="250" t="str">
        <f t="shared" si="31"/>
        <v>NO</v>
      </c>
      <c r="R165" s="267" t="str">
        <f t="shared" si="32"/>
        <v/>
      </c>
      <c r="S165" s="55" t="str">
        <f>IF(N165=0," ",IF(O165&lt;&gt;30,"ERROR!"," "))</f>
        <v xml:space="preserve"> </v>
      </c>
    </row>
    <row r="166" spans="1:19" ht="16.5">
      <c r="A166" s="2"/>
      <c r="B166" s="79" t="s">
        <v>91</v>
      </c>
      <c r="C166" s="145">
        <v>1017</v>
      </c>
      <c r="D166" s="81" t="s">
        <v>26</v>
      </c>
      <c r="E166" s="82" t="s">
        <v>67</v>
      </c>
      <c r="F166" s="115">
        <v>0</v>
      </c>
      <c r="G166" s="116">
        <v>60</v>
      </c>
      <c r="H166" s="116">
        <v>99</v>
      </c>
      <c r="I166" s="116">
        <v>64</v>
      </c>
      <c r="J166" s="116">
        <v>7</v>
      </c>
      <c r="K166" s="116">
        <v>18</v>
      </c>
      <c r="L166" s="158">
        <v>0</v>
      </c>
      <c r="M166" s="188">
        <v>1</v>
      </c>
      <c r="N166" s="189">
        <f t="shared" si="19"/>
        <v>248</v>
      </c>
      <c r="O166" s="138">
        <f>(F166/10)+(G166/10)+(H166/9)+(I166/8)+(J166/7)+(K166/6)+(L166/5)+M166</f>
        <v>30</v>
      </c>
      <c r="P166" s="2"/>
      <c r="Q166" s="250" t="str">
        <f>IF(N166&gt;279,"Yes","NO")</f>
        <v>NO</v>
      </c>
      <c r="R166" s="267"/>
      <c r="S166" s="55"/>
    </row>
    <row r="167" spans="1:19" ht="16.5">
      <c r="A167" s="2"/>
      <c r="B167" s="79" t="s">
        <v>119</v>
      </c>
      <c r="C167" s="145">
        <v>1328</v>
      </c>
      <c r="D167" s="81" t="s">
        <v>28</v>
      </c>
      <c r="E167" s="82" t="s">
        <v>67</v>
      </c>
      <c r="F167" s="115">
        <v>20</v>
      </c>
      <c r="G167" s="116">
        <v>10</v>
      </c>
      <c r="H167" s="116">
        <v>81</v>
      </c>
      <c r="I167" s="116">
        <v>88</v>
      </c>
      <c r="J167" s="116">
        <v>28</v>
      </c>
      <c r="K167" s="116">
        <v>18</v>
      </c>
      <c r="L167" s="158"/>
      <c r="M167" s="188"/>
      <c r="N167" s="189">
        <f t="shared" si="19"/>
        <v>245</v>
      </c>
      <c r="O167" s="138">
        <f>(F167/10)+(G167/10)+(H167/9)+(I167/8)+(J167/7)+(K167/6)+(L167/5)+M167</f>
        <v>30</v>
      </c>
      <c r="P167" s="2"/>
      <c r="Q167" s="250" t="str">
        <f>IF(N167&gt;279,"Yes","NO")</f>
        <v>NO</v>
      </c>
      <c r="R167" s="267"/>
      <c r="S167" s="55"/>
    </row>
    <row r="168" spans="1:19" ht="16.5">
      <c r="A168" s="2"/>
      <c r="B168" s="79" t="s">
        <v>146</v>
      </c>
      <c r="C168" s="145">
        <v>1629</v>
      </c>
      <c r="D168" s="81" t="s">
        <v>47</v>
      </c>
      <c r="E168" s="82" t="s">
        <v>67</v>
      </c>
      <c r="F168" s="115">
        <v>0</v>
      </c>
      <c r="G168" s="116">
        <v>40</v>
      </c>
      <c r="H168" s="116">
        <v>63</v>
      </c>
      <c r="I168" s="116">
        <v>88</v>
      </c>
      <c r="J168" s="116">
        <v>35</v>
      </c>
      <c r="K168" s="116">
        <v>18</v>
      </c>
      <c r="L168" s="158"/>
      <c r="M168" s="188"/>
      <c r="N168" s="189">
        <f t="shared" si="19"/>
        <v>244</v>
      </c>
      <c r="O168" s="138">
        <f>(F168/10)+(G168/10)+(H168/9)+(I168/8)+(J168/7)+(K168/6)+(L168/5)+M168</f>
        <v>30</v>
      </c>
      <c r="P168" s="2"/>
      <c r="Q168" s="250" t="str">
        <f>IF(N168&gt;279,"Yes","NO")</f>
        <v>NO</v>
      </c>
      <c r="R168" s="267"/>
      <c r="S168" s="55"/>
    </row>
    <row r="169" spans="1:19" ht="16.5">
      <c r="A169" s="2"/>
      <c r="B169" s="79" t="s">
        <v>147</v>
      </c>
      <c r="C169" s="145">
        <v>2454</v>
      </c>
      <c r="D169" s="81" t="s">
        <v>15</v>
      </c>
      <c r="E169" s="82" t="s">
        <v>67</v>
      </c>
      <c r="F169" s="115">
        <v>20</v>
      </c>
      <c r="G169" s="116">
        <v>40</v>
      </c>
      <c r="H169" s="116">
        <v>99</v>
      </c>
      <c r="I169" s="116">
        <v>64</v>
      </c>
      <c r="J169" s="116">
        <v>14</v>
      </c>
      <c r="K169" s="116">
        <v>6</v>
      </c>
      <c r="L169" s="158"/>
      <c r="M169" s="188">
        <v>2</v>
      </c>
      <c r="N169" s="189">
        <f t="shared" si="19"/>
        <v>243</v>
      </c>
      <c r="O169" s="138">
        <f>(F169/10)+(G169/10)+(H169/9)+(I169/8)+(J169/7)+(K169/6)+(L169/5)+M169</f>
        <v>30</v>
      </c>
      <c r="P169" s="2"/>
      <c r="Q169" s="250" t="str">
        <f>IF(N169&gt;279,"Yes","NO")</f>
        <v>NO</v>
      </c>
      <c r="R169" s="267"/>
      <c r="S169" s="55"/>
    </row>
    <row r="170" spans="1:19" ht="16.5">
      <c r="A170" s="2"/>
      <c r="B170" s="79" t="s">
        <v>106</v>
      </c>
      <c r="C170" s="145">
        <v>1325</v>
      </c>
      <c r="D170" s="81" t="s">
        <v>28</v>
      </c>
      <c r="E170" s="82" t="s">
        <v>67</v>
      </c>
      <c r="F170" s="115">
        <v>10</v>
      </c>
      <c r="G170" s="116">
        <v>70</v>
      </c>
      <c r="H170" s="116">
        <v>63</v>
      </c>
      <c r="I170" s="116">
        <v>80</v>
      </c>
      <c r="J170" s="116">
        <v>14</v>
      </c>
      <c r="K170" s="116"/>
      <c r="L170" s="159">
        <v>5</v>
      </c>
      <c r="M170" s="188">
        <v>2</v>
      </c>
      <c r="N170" s="189">
        <f t="shared" si="19"/>
        <v>242</v>
      </c>
      <c r="O170" s="264">
        <f>(F170/10)+(G170/10)+(H170/9)+(I170/8)+(J170/7)+(K170/6)+(L170/5)+M170</f>
        <v>30</v>
      </c>
      <c r="P170" s="2"/>
      <c r="Q170" s="250" t="str">
        <f>IF(N170&gt;279,"Yes","NO")</f>
        <v>NO</v>
      </c>
      <c r="R170" s="267"/>
      <c r="S170" s="55"/>
    </row>
    <row r="171" spans="1:19" ht="16.5">
      <c r="A171" s="2"/>
      <c r="B171" s="79" t="s">
        <v>82</v>
      </c>
      <c r="C171" s="145">
        <v>1042</v>
      </c>
      <c r="D171" s="81" t="s">
        <v>18</v>
      </c>
      <c r="E171" s="217" t="s">
        <v>67</v>
      </c>
      <c r="F171" s="115">
        <v>20</v>
      </c>
      <c r="G171" s="116">
        <v>20</v>
      </c>
      <c r="H171" s="116">
        <v>81</v>
      </c>
      <c r="I171" s="116">
        <v>88</v>
      </c>
      <c r="J171" s="116">
        <v>21</v>
      </c>
      <c r="K171" s="116">
        <v>6</v>
      </c>
      <c r="L171" s="159">
        <v>5</v>
      </c>
      <c r="M171" s="188">
        <v>1</v>
      </c>
      <c r="N171" s="189">
        <f t="shared" si="19"/>
        <v>241</v>
      </c>
      <c r="O171" s="160">
        <f t="shared" si="30"/>
        <v>30</v>
      </c>
      <c r="P171" s="2"/>
      <c r="Q171" s="250" t="str">
        <f t="shared" si="31"/>
        <v>NO</v>
      </c>
      <c r="R171" s="267" t="str">
        <f t="shared" si="32"/>
        <v/>
      </c>
      <c r="S171" s="55" t="str">
        <f>IF(N171=0," ",IF(O171&lt;&gt;30,"ERROR!"," "))</f>
        <v xml:space="preserve"> </v>
      </c>
    </row>
    <row r="172" spans="1:19" ht="16.5">
      <c r="A172" s="2"/>
      <c r="B172" s="74" t="s">
        <v>104</v>
      </c>
      <c r="C172" s="270">
        <v>1836</v>
      </c>
      <c r="D172" s="41" t="s">
        <v>28</v>
      </c>
      <c r="E172" s="49" t="s">
        <v>67</v>
      </c>
      <c r="F172" s="115">
        <v>20</v>
      </c>
      <c r="G172" s="116">
        <v>30</v>
      </c>
      <c r="H172" s="116">
        <v>99</v>
      </c>
      <c r="I172" s="116">
        <v>32</v>
      </c>
      <c r="J172" s="116">
        <v>35</v>
      </c>
      <c r="K172" s="116">
        <v>24</v>
      </c>
      <c r="L172" s="158"/>
      <c r="M172" s="188">
        <v>1</v>
      </c>
      <c r="N172" s="189">
        <f t="shared" ref="N172:N186" si="34">SUM($F172:$L172)</f>
        <v>240</v>
      </c>
      <c r="O172" s="160">
        <f t="shared" si="30"/>
        <v>30</v>
      </c>
      <c r="P172" s="2"/>
      <c r="Q172" s="250" t="str">
        <f>IF(N172&gt;279,"Yes","NO")</f>
        <v>NO</v>
      </c>
      <c r="R172" s="267" t="str">
        <f t="shared" si="32"/>
        <v/>
      </c>
      <c r="S172" s="55" t="str">
        <f>IF(N172=0," ",IF(O172&lt;&gt;30,"ERROR!"," "))</f>
        <v xml:space="preserve"> </v>
      </c>
    </row>
    <row r="173" spans="1:19" ht="16.5">
      <c r="A173" s="2"/>
      <c r="B173" s="74" t="s">
        <v>148</v>
      </c>
      <c r="C173" s="270">
        <v>1052</v>
      </c>
      <c r="D173" s="41" t="s">
        <v>28</v>
      </c>
      <c r="E173" s="49" t="s">
        <v>67</v>
      </c>
      <c r="F173" s="115">
        <v>10</v>
      </c>
      <c r="G173" s="116">
        <v>10</v>
      </c>
      <c r="H173" s="116">
        <v>72</v>
      </c>
      <c r="I173" s="116">
        <v>72</v>
      </c>
      <c r="J173" s="116">
        <v>70</v>
      </c>
      <c r="K173" s="116">
        <v>6</v>
      </c>
      <c r="L173" s="159"/>
      <c r="M173" s="188"/>
      <c r="N173" s="189">
        <f t="shared" si="34"/>
        <v>240</v>
      </c>
      <c r="O173" s="160">
        <f>(F173/10)+(G173/10)+(H173/9)+(I173/8)+(J173/7)+(K173/6)+(L173/5)+M173</f>
        <v>30</v>
      </c>
      <c r="P173" s="2"/>
      <c r="Q173" s="250" t="str">
        <f>IF(N173&gt;279,"Yes","NO")</f>
        <v>NO</v>
      </c>
      <c r="R173" s="267"/>
      <c r="S173" s="55"/>
    </row>
    <row r="174" spans="1:19" ht="16.5">
      <c r="A174" s="271"/>
      <c r="B174" s="74" t="s">
        <v>107</v>
      </c>
      <c r="C174" s="270" t="s">
        <v>108</v>
      </c>
      <c r="D174" s="41" t="s">
        <v>47</v>
      </c>
      <c r="E174" s="49" t="s">
        <v>67</v>
      </c>
      <c r="F174" s="115">
        <v>20</v>
      </c>
      <c r="G174" s="116">
        <v>30</v>
      </c>
      <c r="H174" s="116">
        <v>90</v>
      </c>
      <c r="I174" s="116">
        <v>64</v>
      </c>
      <c r="J174" s="116">
        <v>21</v>
      </c>
      <c r="K174" s="116">
        <v>12</v>
      </c>
      <c r="L174" s="158"/>
      <c r="M174" s="188">
        <v>2</v>
      </c>
      <c r="N174" s="189">
        <f t="shared" si="34"/>
        <v>237</v>
      </c>
      <c r="O174" s="160">
        <f>(F174/10)+(G174/10)+(H174/9)+(I174/8)+(J174/7)+(K174/6)+(L174/5)+M174</f>
        <v>30</v>
      </c>
      <c r="P174" s="2"/>
      <c r="Q174" s="250" t="str">
        <f>IF(N174&gt;279,"Yes","NO")</f>
        <v>NO</v>
      </c>
      <c r="R174" s="267"/>
      <c r="S174" s="55"/>
    </row>
    <row r="175" spans="1:19" ht="16.5">
      <c r="A175" s="2"/>
      <c r="B175" s="272" t="s">
        <v>110</v>
      </c>
      <c r="C175" s="273">
        <v>1863</v>
      </c>
      <c r="D175" s="41" t="s">
        <v>23</v>
      </c>
      <c r="E175" s="274" t="s">
        <v>67</v>
      </c>
      <c r="F175" s="115">
        <v>10</v>
      </c>
      <c r="G175" s="116">
        <v>30</v>
      </c>
      <c r="H175" s="116">
        <v>108</v>
      </c>
      <c r="I175" s="116">
        <v>48</v>
      </c>
      <c r="J175" s="116">
        <v>21</v>
      </c>
      <c r="K175" s="116">
        <v>18</v>
      </c>
      <c r="L175" s="158"/>
      <c r="M175" s="188">
        <v>2</v>
      </c>
      <c r="N175" s="189">
        <f t="shared" si="34"/>
        <v>235</v>
      </c>
      <c r="O175" s="160">
        <f>(F175/10)+(G175/10)+(H175/9)+(I175/8)+(J175/7)+(K175/6)+(L175/5)+M175</f>
        <v>30</v>
      </c>
      <c r="P175" s="2"/>
      <c r="Q175" s="250" t="str">
        <f>IF(N175&gt;279,"Yes","NO")</f>
        <v>NO</v>
      </c>
      <c r="R175" s="267"/>
      <c r="S175" s="55"/>
    </row>
    <row r="176" spans="1:19" ht="16.5">
      <c r="A176" s="2"/>
      <c r="B176" s="79" t="s">
        <v>100</v>
      </c>
      <c r="C176" s="145">
        <v>1842</v>
      </c>
      <c r="D176" s="81" t="s">
        <v>28</v>
      </c>
      <c r="E176" s="217" t="s">
        <v>67</v>
      </c>
      <c r="F176" s="115">
        <v>30</v>
      </c>
      <c r="G176" s="222">
        <v>10</v>
      </c>
      <c r="H176" s="222">
        <v>99</v>
      </c>
      <c r="I176" s="222">
        <v>72</v>
      </c>
      <c r="J176" s="222">
        <v>14</v>
      </c>
      <c r="K176" s="222"/>
      <c r="L176" s="275">
        <v>5</v>
      </c>
      <c r="M176" s="195">
        <v>3</v>
      </c>
      <c r="N176" s="189">
        <f t="shared" si="34"/>
        <v>230</v>
      </c>
      <c r="O176" s="234">
        <f>(F176/10)+(G176/10)+(H176/9)+(I176/8)+(J176/7)+(K176/6)+(L176/5)+M176</f>
        <v>30</v>
      </c>
      <c r="P176" s="109"/>
      <c r="Q176" s="250" t="str">
        <f>IF(N176&gt;279,"Yes","NO")</f>
        <v>NO</v>
      </c>
      <c r="R176" s="267"/>
      <c r="S176" s="55"/>
    </row>
    <row r="177" spans="1:19" ht="16.5">
      <c r="A177" s="2"/>
      <c r="B177" s="74" t="s">
        <v>149</v>
      </c>
      <c r="C177" s="270">
        <v>1054</v>
      </c>
      <c r="D177" s="41" t="s">
        <v>28</v>
      </c>
      <c r="E177" s="49" t="s">
        <v>67</v>
      </c>
      <c r="F177" s="115">
        <v>0</v>
      </c>
      <c r="G177" s="116">
        <v>20</v>
      </c>
      <c r="H177" s="116">
        <v>117</v>
      </c>
      <c r="I177" s="116">
        <v>48</v>
      </c>
      <c r="J177" s="116">
        <v>28</v>
      </c>
      <c r="K177" s="116">
        <v>6</v>
      </c>
      <c r="L177" s="158">
        <v>10</v>
      </c>
      <c r="M177" s="188">
        <v>2</v>
      </c>
      <c r="N177" s="144">
        <f t="shared" si="34"/>
        <v>229</v>
      </c>
      <c r="O177" s="160">
        <f t="shared" si="30"/>
        <v>30</v>
      </c>
      <c r="P177" s="114"/>
      <c r="Q177" s="250" t="str">
        <f t="shared" si="31"/>
        <v>NO</v>
      </c>
      <c r="R177" s="268" t="str">
        <f t="shared" si="32"/>
        <v/>
      </c>
      <c r="S177" s="55" t="str">
        <f t="shared" ref="S177:S186" si="35">IF(N177=0," ",IF(O177&lt;&gt;30,"ERROR!"," "))</f>
        <v xml:space="preserve"> </v>
      </c>
    </row>
    <row r="178" spans="1:19" ht="16.5">
      <c r="A178" s="2"/>
      <c r="B178" s="79" t="s">
        <v>150</v>
      </c>
      <c r="C178" s="145">
        <v>1844</v>
      </c>
      <c r="D178" s="81" t="s">
        <v>28</v>
      </c>
      <c r="E178" s="82" t="s">
        <v>67</v>
      </c>
      <c r="F178" s="115">
        <v>10</v>
      </c>
      <c r="G178" s="116">
        <v>70</v>
      </c>
      <c r="H178" s="116">
        <v>63</v>
      </c>
      <c r="I178" s="116">
        <v>16</v>
      </c>
      <c r="J178" s="116">
        <v>56</v>
      </c>
      <c r="K178" s="116">
        <v>12</v>
      </c>
      <c r="L178" s="159">
        <v>0</v>
      </c>
      <c r="M178" s="188">
        <v>3</v>
      </c>
      <c r="N178" s="189">
        <f t="shared" si="34"/>
        <v>227</v>
      </c>
      <c r="O178" s="138">
        <f t="shared" si="30"/>
        <v>30</v>
      </c>
      <c r="P178" s="2"/>
      <c r="Q178" s="250" t="str">
        <f t="shared" si="31"/>
        <v>NO</v>
      </c>
      <c r="R178" s="267" t="str">
        <f t="shared" si="32"/>
        <v/>
      </c>
      <c r="S178" s="55" t="str">
        <f t="shared" si="35"/>
        <v xml:space="preserve"> </v>
      </c>
    </row>
    <row r="179" spans="1:19" ht="16.5">
      <c r="A179" s="2"/>
      <c r="B179" s="79" t="s">
        <v>113</v>
      </c>
      <c r="C179" s="145">
        <v>1326</v>
      </c>
      <c r="D179" s="81" t="s">
        <v>28</v>
      </c>
      <c r="E179" s="276" t="s">
        <v>67</v>
      </c>
      <c r="F179" s="115">
        <v>10</v>
      </c>
      <c r="G179" s="116">
        <v>10</v>
      </c>
      <c r="H179" s="116">
        <v>63</v>
      </c>
      <c r="I179" s="116">
        <v>80</v>
      </c>
      <c r="J179" s="116">
        <v>14</v>
      </c>
      <c r="K179" s="116">
        <v>24</v>
      </c>
      <c r="L179" s="158">
        <v>5</v>
      </c>
      <c r="M179" s="188">
        <v>4</v>
      </c>
      <c r="N179" s="189">
        <f t="shared" si="34"/>
        <v>206</v>
      </c>
      <c r="O179" s="160">
        <f t="shared" si="30"/>
        <v>30</v>
      </c>
      <c r="P179" s="2"/>
      <c r="Q179" s="250" t="str">
        <f t="shared" si="31"/>
        <v>NO</v>
      </c>
      <c r="R179" s="267" t="str">
        <f t="shared" si="32"/>
        <v/>
      </c>
      <c r="S179" s="55" t="str">
        <f t="shared" si="35"/>
        <v xml:space="preserve"> </v>
      </c>
    </row>
    <row r="180" spans="1:19" ht="16.5">
      <c r="A180" s="271"/>
      <c r="B180" s="79" t="s">
        <v>93</v>
      </c>
      <c r="C180" s="145">
        <v>659</v>
      </c>
      <c r="D180" s="81" t="s">
        <v>94</v>
      </c>
      <c r="E180" s="276" t="s">
        <v>67</v>
      </c>
      <c r="F180" s="115">
        <v>10</v>
      </c>
      <c r="G180" s="116">
        <v>90</v>
      </c>
      <c r="H180" s="116">
        <v>81</v>
      </c>
      <c r="I180" s="116">
        <v>16</v>
      </c>
      <c r="J180" s="116">
        <v>7</v>
      </c>
      <c r="K180" s="116"/>
      <c r="L180" s="159"/>
      <c r="M180" s="188">
        <v>8</v>
      </c>
      <c r="N180" s="189">
        <f t="shared" si="34"/>
        <v>204</v>
      </c>
      <c r="O180" s="160">
        <f>(F180/10)+(G180/10)+(H180/9)+(I180/8)+(J180/7)+(K180/6)+(L180/5)+M180</f>
        <v>30</v>
      </c>
      <c r="P180" s="109"/>
      <c r="Q180" s="250" t="str">
        <f>IF(N180&gt;279,"Yes","NO")</f>
        <v>NO</v>
      </c>
      <c r="R180" s="267" t="str">
        <f>IF(Q180="yes","S","")</f>
        <v/>
      </c>
      <c r="S180" s="55" t="str">
        <f t="shared" si="35"/>
        <v xml:space="preserve"> </v>
      </c>
    </row>
    <row r="181" spans="1:19" ht="16.5">
      <c r="A181" s="2"/>
      <c r="B181" s="277" t="s">
        <v>121</v>
      </c>
      <c r="C181" s="278">
        <v>1810</v>
      </c>
      <c r="D181" s="81" t="s">
        <v>18</v>
      </c>
      <c r="E181" s="279" t="s">
        <v>67</v>
      </c>
      <c r="F181" s="115">
        <v>0</v>
      </c>
      <c r="G181" s="116">
        <v>20</v>
      </c>
      <c r="H181" s="116">
        <v>54</v>
      </c>
      <c r="I181" s="116">
        <v>56</v>
      </c>
      <c r="J181" s="116">
        <v>42</v>
      </c>
      <c r="K181" s="116">
        <v>30</v>
      </c>
      <c r="L181" s="158"/>
      <c r="M181" s="188">
        <v>4</v>
      </c>
      <c r="N181" s="189">
        <f t="shared" si="34"/>
        <v>202</v>
      </c>
      <c r="O181" s="160">
        <f>(F181/10)+(G181/10)+(H181/9)+(I181/8)+(J181/7)+(K181/6)+(L181/5)+M181</f>
        <v>30</v>
      </c>
      <c r="P181" s="109"/>
      <c r="Q181" s="250" t="str">
        <f>IF(N181&gt;279,"Yes","NO")</f>
        <v>NO</v>
      </c>
      <c r="R181" s="267" t="str">
        <f>IF(Q181="yes","S","")</f>
        <v/>
      </c>
      <c r="S181" s="55" t="str">
        <f t="shared" si="35"/>
        <v xml:space="preserve"> </v>
      </c>
    </row>
    <row r="182" spans="1:19" ht="16.5">
      <c r="A182" s="2"/>
      <c r="B182" s="79" t="s">
        <v>105</v>
      </c>
      <c r="C182" s="145">
        <v>2143</v>
      </c>
      <c r="D182" s="81" t="s">
        <v>61</v>
      </c>
      <c r="E182" s="217" t="s">
        <v>67</v>
      </c>
      <c r="F182" s="115">
        <v>10</v>
      </c>
      <c r="G182" s="116">
        <v>10</v>
      </c>
      <c r="H182" s="116">
        <v>54</v>
      </c>
      <c r="I182" s="116">
        <v>32</v>
      </c>
      <c r="J182" s="116">
        <v>42</v>
      </c>
      <c r="K182" s="116">
        <v>18</v>
      </c>
      <c r="L182" s="158">
        <v>10</v>
      </c>
      <c r="M182" s="188">
        <v>7</v>
      </c>
      <c r="N182" s="189">
        <f t="shared" si="34"/>
        <v>176</v>
      </c>
      <c r="O182" s="160">
        <f t="shared" si="30"/>
        <v>30</v>
      </c>
      <c r="P182" s="109"/>
      <c r="Q182" s="250" t="str">
        <f t="shared" si="31"/>
        <v>NO</v>
      </c>
      <c r="R182" s="267" t="str">
        <f t="shared" si="32"/>
        <v/>
      </c>
      <c r="S182" s="55" t="str">
        <f t="shared" si="35"/>
        <v xml:space="preserve"> </v>
      </c>
    </row>
    <row r="183" spans="1:19" ht="16.5">
      <c r="A183" s="2"/>
      <c r="B183" s="74" t="s">
        <v>151</v>
      </c>
      <c r="C183" s="270">
        <v>1053</v>
      </c>
      <c r="D183" s="41" t="s">
        <v>28</v>
      </c>
      <c r="E183" s="49" t="s">
        <v>67</v>
      </c>
      <c r="F183" s="280">
        <v>0</v>
      </c>
      <c r="G183" s="222">
        <v>30</v>
      </c>
      <c r="H183" s="222">
        <v>36</v>
      </c>
      <c r="I183" s="222">
        <v>40</v>
      </c>
      <c r="J183" s="222">
        <v>28</v>
      </c>
      <c r="K183" s="116">
        <v>36</v>
      </c>
      <c r="L183" s="158">
        <v>5</v>
      </c>
      <c r="M183" s="188">
        <v>7</v>
      </c>
      <c r="N183" s="189">
        <f t="shared" si="34"/>
        <v>175</v>
      </c>
      <c r="O183" s="160">
        <f t="shared" si="30"/>
        <v>30</v>
      </c>
      <c r="P183" s="109"/>
      <c r="Q183" s="250" t="str">
        <f t="shared" si="31"/>
        <v>NO</v>
      </c>
      <c r="R183" s="267" t="str">
        <f t="shared" si="32"/>
        <v/>
      </c>
      <c r="S183" s="55" t="str">
        <f t="shared" si="35"/>
        <v xml:space="preserve"> </v>
      </c>
    </row>
    <row r="184" spans="1:19" ht="16.5">
      <c r="A184" s="2"/>
      <c r="B184" s="74" t="s">
        <v>114</v>
      </c>
      <c r="C184" s="270">
        <v>1615</v>
      </c>
      <c r="D184" s="41" t="s">
        <v>61</v>
      </c>
      <c r="E184" s="49" t="s">
        <v>67</v>
      </c>
      <c r="F184" s="280">
        <v>10</v>
      </c>
      <c r="G184" s="222">
        <v>30</v>
      </c>
      <c r="H184" s="222">
        <v>81</v>
      </c>
      <c r="I184" s="222">
        <v>40</v>
      </c>
      <c r="J184" s="222">
        <v>28</v>
      </c>
      <c r="K184" s="116">
        <v>6</v>
      </c>
      <c r="L184" s="158">
        <v>0</v>
      </c>
      <c r="M184" s="188">
        <v>7</v>
      </c>
      <c r="N184" s="189">
        <f t="shared" si="34"/>
        <v>195</v>
      </c>
      <c r="O184" s="160">
        <f t="shared" si="30"/>
        <v>30</v>
      </c>
      <c r="P184" s="109"/>
      <c r="Q184" s="250" t="str">
        <f t="shared" si="31"/>
        <v>NO</v>
      </c>
      <c r="R184" s="267" t="str">
        <f t="shared" si="32"/>
        <v/>
      </c>
      <c r="S184" s="55"/>
    </row>
    <row r="185" spans="1:19" ht="16.5">
      <c r="A185" s="2"/>
      <c r="B185" s="74" t="s">
        <v>125</v>
      </c>
      <c r="C185" s="270">
        <v>1037</v>
      </c>
      <c r="D185" s="41" t="s">
        <v>28</v>
      </c>
      <c r="E185" s="49" t="s">
        <v>67</v>
      </c>
      <c r="F185" s="280">
        <v>0</v>
      </c>
      <c r="G185" s="222">
        <v>10</v>
      </c>
      <c r="H185" s="222">
        <v>45</v>
      </c>
      <c r="I185" s="222">
        <v>24</v>
      </c>
      <c r="J185" s="222">
        <v>42</v>
      </c>
      <c r="K185" s="116">
        <v>24</v>
      </c>
      <c r="L185" s="158">
        <v>25</v>
      </c>
      <c r="M185" s="188">
        <v>6</v>
      </c>
      <c r="N185" s="189">
        <f t="shared" si="34"/>
        <v>170</v>
      </c>
      <c r="O185" s="160">
        <f t="shared" si="30"/>
        <v>30</v>
      </c>
      <c r="P185" s="109"/>
      <c r="Q185" s="250" t="str">
        <f t="shared" si="31"/>
        <v>NO</v>
      </c>
      <c r="R185" s="267"/>
      <c r="S185" s="55" t="str">
        <f t="shared" si="35"/>
        <v xml:space="preserve"> </v>
      </c>
    </row>
    <row r="186" spans="1:19" ht="17.25" thickBot="1">
      <c r="A186" s="2"/>
      <c r="B186" s="74" t="s">
        <v>120</v>
      </c>
      <c r="C186" s="270">
        <v>1840</v>
      </c>
      <c r="D186" s="41" t="s">
        <v>28</v>
      </c>
      <c r="E186" s="49" t="s">
        <v>67</v>
      </c>
      <c r="F186" s="280">
        <v>0</v>
      </c>
      <c r="G186" s="222">
        <v>10</v>
      </c>
      <c r="H186" s="222">
        <v>54</v>
      </c>
      <c r="I186" s="222">
        <v>32</v>
      </c>
      <c r="J186" s="222">
        <v>42</v>
      </c>
      <c r="K186" s="222">
        <v>24</v>
      </c>
      <c r="L186" s="275"/>
      <c r="M186" s="195">
        <v>9</v>
      </c>
      <c r="N186" s="281">
        <f t="shared" si="34"/>
        <v>162</v>
      </c>
      <c r="O186" s="160">
        <f t="shared" si="30"/>
        <v>30</v>
      </c>
      <c r="P186" s="109"/>
      <c r="Q186" s="250" t="str">
        <f t="shared" si="31"/>
        <v>NO</v>
      </c>
      <c r="R186" s="267" t="str">
        <f>IF(Q186="yes","S","")</f>
        <v/>
      </c>
      <c r="S186" s="55" t="str">
        <f t="shared" si="35"/>
        <v xml:space="preserve"> </v>
      </c>
    </row>
    <row r="187" spans="1:19" ht="19.5" thickBot="1">
      <c r="A187" s="166"/>
      <c r="B187" s="930" t="s">
        <v>127</v>
      </c>
      <c r="C187" s="941"/>
      <c r="D187" s="932" t="s">
        <v>128</v>
      </c>
      <c r="E187" s="933"/>
      <c r="F187" s="933"/>
      <c r="G187" s="933"/>
      <c r="H187" s="933"/>
      <c r="I187" s="933"/>
      <c r="J187" s="933"/>
      <c r="K187" s="933"/>
      <c r="L187" s="933"/>
      <c r="M187" s="933"/>
      <c r="N187" s="933"/>
      <c r="O187" s="934"/>
      <c r="P187" s="166"/>
      <c r="Q187" s="935" t="s">
        <v>129</v>
      </c>
      <c r="R187" s="936"/>
      <c r="S187" s="167">
        <f>COUNT(F112:F186)</f>
        <v>75</v>
      </c>
    </row>
    <row r="188" spans="1:19" ht="15.75">
      <c r="A188" s="2"/>
      <c r="B188" s="3"/>
      <c r="C188" s="4"/>
      <c r="D188" s="5"/>
      <c r="E188" s="6"/>
      <c r="F188" s="7"/>
      <c r="G188" s="7"/>
      <c r="H188" s="7"/>
      <c r="I188" s="7"/>
      <c r="J188" s="7"/>
      <c r="K188" s="8"/>
      <c r="L188" s="9"/>
      <c r="M188" s="8"/>
      <c r="N188" s="10"/>
      <c r="O188" s="11"/>
      <c r="P188" s="2"/>
      <c r="Q188" s="2"/>
      <c r="R188" s="2"/>
      <c r="S188" s="166"/>
    </row>
    <row r="189" spans="1:19" ht="16.5" thickBot="1">
      <c r="A189" s="2"/>
      <c r="B189" s="3"/>
      <c r="C189" s="4"/>
      <c r="D189" s="5"/>
      <c r="E189" s="6"/>
      <c r="F189" s="7"/>
      <c r="G189" s="7"/>
      <c r="H189" s="7"/>
      <c r="I189" s="7"/>
      <c r="J189" s="7"/>
      <c r="K189" s="8"/>
      <c r="L189" s="9"/>
      <c r="M189" s="8"/>
      <c r="N189" s="10"/>
      <c r="O189" s="11"/>
      <c r="P189" s="2"/>
      <c r="Q189" s="2"/>
      <c r="R189" s="2"/>
      <c r="S189" s="166"/>
    </row>
    <row r="190" spans="1:19" ht="24" thickBot="1">
      <c r="A190" s="2"/>
      <c r="B190" s="913" t="s">
        <v>152</v>
      </c>
      <c r="C190" s="914"/>
      <c r="D190" s="914"/>
      <c r="E190" s="914"/>
      <c r="F190" s="914"/>
      <c r="G190" s="914"/>
      <c r="H190" s="914"/>
      <c r="I190" s="914"/>
      <c r="J190" s="914"/>
      <c r="K190" s="914"/>
      <c r="L190" s="914"/>
      <c r="M190" s="914"/>
      <c r="N190" s="915"/>
      <c r="O190" s="12">
        <v>30</v>
      </c>
      <c r="P190" s="916" t="s">
        <v>3</v>
      </c>
      <c r="Q190" s="917"/>
      <c r="R190" s="2"/>
      <c r="S190" s="166"/>
    </row>
    <row r="191" spans="1:19" ht="26.25" thickBot="1">
      <c r="A191" s="2"/>
      <c r="B191" s="282" t="s">
        <v>4</v>
      </c>
      <c r="C191" s="283" t="s">
        <v>5</v>
      </c>
      <c r="D191" s="16" t="s">
        <v>6</v>
      </c>
      <c r="E191" s="17" t="s">
        <v>7</v>
      </c>
      <c r="F191" s="284" t="s">
        <v>8</v>
      </c>
      <c r="G191" s="285">
        <v>10</v>
      </c>
      <c r="H191" s="285">
        <v>9</v>
      </c>
      <c r="I191" s="285">
        <v>8</v>
      </c>
      <c r="J191" s="285">
        <v>7</v>
      </c>
      <c r="K191" s="178">
        <v>6</v>
      </c>
      <c r="L191" s="286">
        <v>5</v>
      </c>
      <c r="M191" s="287">
        <v>0</v>
      </c>
      <c r="N191" s="288" t="s">
        <v>9</v>
      </c>
      <c r="O191" s="289" t="s">
        <v>10</v>
      </c>
      <c r="P191" s="2"/>
      <c r="Q191" s="25" t="s">
        <v>11</v>
      </c>
      <c r="R191" s="290" t="s">
        <v>12</v>
      </c>
      <c r="S191" s="27" t="s">
        <v>13</v>
      </c>
    </row>
    <row r="192" spans="1:19" ht="15.75">
      <c r="A192" s="2"/>
      <c r="B192" s="148" t="s">
        <v>22</v>
      </c>
      <c r="C192" s="96">
        <v>1266</v>
      </c>
      <c r="D192" s="228" t="s">
        <v>23</v>
      </c>
      <c r="E192" s="98" t="s">
        <v>16</v>
      </c>
      <c r="F192" s="229">
        <v>80</v>
      </c>
      <c r="G192" s="229">
        <v>210</v>
      </c>
      <c r="H192" s="229">
        <v>9</v>
      </c>
      <c r="I192" s="229"/>
      <c r="J192" s="229"/>
      <c r="K192" s="229"/>
      <c r="L192" s="230"/>
      <c r="M192" s="291"/>
      <c r="N192" s="292">
        <f t="shared" ref="N192:N197" si="36">SUM(F192:L192)</f>
        <v>299</v>
      </c>
      <c r="O192" s="293">
        <f>(F192/10)+(G192/10)+(H192/9)+(I192/8)+(J192/7)+(K192/6)+(L192/5)+M192</f>
        <v>30</v>
      </c>
      <c r="P192" s="2"/>
      <c r="Q192" s="294"/>
      <c r="R192" s="212"/>
      <c r="S192" s="55"/>
    </row>
    <row r="193" spans="1:19" ht="15.75">
      <c r="A193" s="2"/>
      <c r="B193" s="133" t="s">
        <v>20</v>
      </c>
      <c r="C193" s="107">
        <v>1376</v>
      </c>
      <c r="D193" s="81" t="s">
        <v>21</v>
      </c>
      <c r="E193" s="82" t="s">
        <v>16</v>
      </c>
      <c r="F193" s="157">
        <v>140</v>
      </c>
      <c r="G193" s="157">
        <v>140</v>
      </c>
      <c r="H193" s="157">
        <v>18</v>
      </c>
      <c r="I193" s="157"/>
      <c r="J193" s="157"/>
      <c r="K193" s="157"/>
      <c r="L193" s="187"/>
      <c r="M193" s="136"/>
      <c r="N193" s="295">
        <f t="shared" si="36"/>
        <v>298</v>
      </c>
      <c r="O193" s="79">
        <f>(F193/10)+(G193/10)+(H193/9)+(I193/8)+(J193/7)+(K193/6)+(L193/5)+M193</f>
        <v>30</v>
      </c>
      <c r="P193" s="109"/>
      <c r="Q193" s="139" t="s">
        <v>153</v>
      </c>
      <c r="R193" s="164" t="str">
        <f>IF(Q193="YES","HM","")</f>
        <v/>
      </c>
      <c r="S193" s="55" t="str">
        <f t="shared" ref="S193:S204" si="37">IF(N193=0," ",IF(O193&lt;&gt;30,"ERROR!"," "))</f>
        <v xml:space="preserve"> </v>
      </c>
    </row>
    <row r="194" spans="1:19" ht="16.5" thickBot="1">
      <c r="A194" s="2"/>
      <c r="B194" s="148" t="s">
        <v>14</v>
      </c>
      <c r="C194" s="96">
        <v>6027</v>
      </c>
      <c r="D194" s="228" t="s">
        <v>26</v>
      </c>
      <c r="E194" s="98" t="s">
        <v>16</v>
      </c>
      <c r="F194" s="229">
        <v>110</v>
      </c>
      <c r="G194" s="229">
        <v>120</v>
      </c>
      <c r="H194" s="229">
        <v>27</v>
      </c>
      <c r="I194" s="229">
        <v>8</v>
      </c>
      <c r="J194" s="229"/>
      <c r="K194" s="229"/>
      <c r="L194" s="230"/>
      <c r="M194" s="291">
        <v>3</v>
      </c>
      <c r="N194" s="292">
        <f t="shared" si="36"/>
        <v>265</v>
      </c>
      <c r="O194" s="293">
        <f>(F194/10)+(G194/10)+(H194/9)+(I194/8)+(J194/7)+(K194/6)+(L194/5)+M194</f>
        <v>30</v>
      </c>
      <c r="P194" s="2"/>
      <c r="Q194" s="942"/>
      <c r="R194" s="943"/>
      <c r="S194" s="55"/>
    </row>
    <row r="195" spans="1:19" ht="16.5" thickBot="1">
      <c r="A195" s="2"/>
      <c r="B195" s="296" t="s">
        <v>139</v>
      </c>
      <c r="C195" s="297">
        <v>513</v>
      </c>
      <c r="D195" s="287" t="s">
        <v>15</v>
      </c>
      <c r="E195" s="17" t="s">
        <v>31</v>
      </c>
      <c r="F195" s="298">
        <v>30</v>
      </c>
      <c r="G195" s="299">
        <v>110</v>
      </c>
      <c r="H195" s="299">
        <v>99</v>
      </c>
      <c r="I195" s="299">
        <v>24</v>
      </c>
      <c r="J195" s="299">
        <v>7</v>
      </c>
      <c r="K195" s="299">
        <v>6</v>
      </c>
      <c r="L195" s="300"/>
      <c r="M195" s="301"/>
      <c r="N195" s="288">
        <f t="shared" si="36"/>
        <v>276</v>
      </c>
      <c r="O195" s="302">
        <f>(F195/10)+(G195/10)+(H195/9)+(I195/8)+(J195/7)+(K195/6)+(L195/5)+M195</f>
        <v>30</v>
      </c>
      <c r="P195" s="183"/>
      <c r="Q195" s="303" t="str">
        <f>IF(N122&gt;294,"Yes","NO")</f>
        <v>NO</v>
      </c>
      <c r="R195" s="304" t="str">
        <f>IF(Q195="YES","M","")</f>
        <v/>
      </c>
      <c r="S195" s="55" t="str">
        <f t="shared" si="37"/>
        <v xml:space="preserve"> </v>
      </c>
    </row>
    <row r="196" spans="1:19" ht="15.75">
      <c r="A196" s="2"/>
      <c r="B196" s="133" t="s">
        <v>32</v>
      </c>
      <c r="C196" s="107">
        <v>1128</v>
      </c>
      <c r="D196" s="81" t="s">
        <v>26</v>
      </c>
      <c r="E196" s="82" t="s">
        <v>48</v>
      </c>
      <c r="F196" s="157">
        <v>80</v>
      </c>
      <c r="G196" s="116">
        <v>170</v>
      </c>
      <c r="H196" s="116">
        <v>36</v>
      </c>
      <c r="I196" s="116">
        <v>8</v>
      </c>
      <c r="J196" s="116"/>
      <c r="K196" s="116"/>
      <c r="L196" s="142"/>
      <c r="M196" s="136"/>
      <c r="N196" s="295">
        <f t="shared" si="36"/>
        <v>294</v>
      </c>
      <c r="O196" s="163">
        <f>(F196/10)+(G196/10)+(H196/9)+(I196/8)+(J196/7)+(K196/6)+(L196/5)+M196</f>
        <v>30</v>
      </c>
      <c r="P196" s="114"/>
      <c r="Q196" s="305" t="str">
        <f>IF(N124&gt;294,"Yes","NO")</f>
        <v>NO</v>
      </c>
      <c r="R196" s="164" t="str">
        <f>IF(Q196="YES","M","")</f>
        <v/>
      </c>
      <c r="S196" s="55" t="str">
        <f>IF(N196=0," ",IF(O196&lt;&gt;30,"ERROR!"," "))</f>
        <v xml:space="preserve"> </v>
      </c>
    </row>
    <row r="197" spans="1:19" ht="15.75">
      <c r="A197" s="2"/>
      <c r="B197" s="133" t="s">
        <v>154</v>
      </c>
      <c r="C197" s="107">
        <v>1539</v>
      </c>
      <c r="D197" s="81" t="s">
        <v>26</v>
      </c>
      <c r="E197" s="82" t="s">
        <v>48</v>
      </c>
      <c r="F197" s="157">
        <v>50</v>
      </c>
      <c r="G197" s="116">
        <v>150</v>
      </c>
      <c r="H197" s="116">
        <v>63</v>
      </c>
      <c r="I197" s="116">
        <v>24</v>
      </c>
      <c r="J197" s="116"/>
      <c r="K197" s="116"/>
      <c r="L197" s="142"/>
      <c r="M197" s="136"/>
      <c r="N197" s="295">
        <f t="shared" si="36"/>
        <v>287</v>
      </c>
      <c r="O197" s="163">
        <f t="shared" ref="O197:O204" si="38">(F197/10)+(G197/10)+(H197/9)+(I197/8)+(J197/7)+(K197/6)+(L197/5)+M197</f>
        <v>30</v>
      </c>
      <c r="P197" s="155"/>
      <c r="Q197" s="306" t="str">
        <f>IF(N123&gt;294,"Yes","NO")</f>
        <v>NO</v>
      </c>
      <c r="R197" s="307" t="str">
        <f>IF(Q197="YES","M","")</f>
        <v/>
      </c>
      <c r="S197" s="55" t="str">
        <f t="shared" si="37"/>
        <v xml:space="preserve"> </v>
      </c>
    </row>
    <row r="198" spans="1:19" ht="16.5" thickBot="1">
      <c r="A198" s="2"/>
      <c r="B198" s="308" t="s">
        <v>49</v>
      </c>
      <c r="C198" s="165">
        <v>1798</v>
      </c>
      <c r="D198" s="309" t="s">
        <v>26</v>
      </c>
      <c r="E198" s="310" t="s">
        <v>48</v>
      </c>
      <c r="F198" s="311">
        <v>20</v>
      </c>
      <c r="G198" s="311">
        <v>60</v>
      </c>
      <c r="H198" s="311">
        <v>90</v>
      </c>
      <c r="I198" s="311">
        <v>32</v>
      </c>
      <c r="J198" s="311">
        <v>28</v>
      </c>
      <c r="K198" s="311"/>
      <c r="L198" s="312"/>
      <c r="M198" s="313">
        <v>4</v>
      </c>
      <c r="N198" s="314">
        <f>SUM(F198:M198)</f>
        <v>234</v>
      </c>
      <c r="O198" s="315">
        <f t="shared" si="38"/>
        <v>30</v>
      </c>
      <c r="P198" s="120"/>
      <c r="Q198" s="316" t="str">
        <f>IF(N198&gt;289,"YES","NO")</f>
        <v>NO</v>
      </c>
      <c r="R198" s="317" t="str">
        <f>IF(Q198="YES","G","")</f>
        <v/>
      </c>
      <c r="S198" s="55" t="str">
        <f t="shared" si="37"/>
        <v xml:space="preserve"> </v>
      </c>
    </row>
    <row r="199" spans="1:19" ht="15.75">
      <c r="A199" s="2"/>
      <c r="B199" s="318" t="s">
        <v>66</v>
      </c>
      <c r="C199" s="29">
        <v>1314</v>
      </c>
      <c r="D199" s="30" t="s">
        <v>28</v>
      </c>
      <c r="E199" s="68" t="s">
        <v>67</v>
      </c>
      <c r="F199" s="204">
        <v>20</v>
      </c>
      <c r="G199" s="204">
        <v>150</v>
      </c>
      <c r="H199" s="204">
        <v>108</v>
      </c>
      <c r="I199" s="204">
        <v>8</v>
      </c>
      <c r="J199" s="204"/>
      <c r="K199" s="319"/>
      <c r="L199" s="320"/>
      <c r="M199" s="30"/>
      <c r="N199" s="321">
        <f>SUM(F199:L199)</f>
        <v>286</v>
      </c>
      <c r="O199" s="322">
        <f t="shared" si="38"/>
        <v>30</v>
      </c>
      <c r="P199" s="71"/>
      <c r="Q199" s="305"/>
      <c r="R199" s="323"/>
      <c r="S199" s="55" t="str">
        <f t="shared" si="37"/>
        <v xml:space="preserve"> </v>
      </c>
    </row>
    <row r="200" spans="1:19" ht="15.75">
      <c r="A200" s="324"/>
      <c r="B200" s="133" t="s">
        <v>37</v>
      </c>
      <c r="C200" s="107">
        <v>1569</v>
      </c>
      <c r="D200" s="81" t="s">
        <v>28</v>
      </c>
      <c r="E200" s="82" t="s">
        <v>67</v>
      </c>
      <c r="F200" s="157">
        <v>50</v>
      </c>
      <c r="G200" s="157">
        <v>100</v>
      </c>
      <c r="H200" s="157">
        <v>126</v>
      </c>
      <c r="I200" s="157">
        <v>8</v>
      </c>
      <c r="J200" s="157"/>
      <c r="K200" s="157"/>
      <c r="L200" s="187"/>
      <c r="M200" s="136"/>
      <c r="N200" s="295">
        <f>SUM(F200:L200)</f>
        <v>284</v>
      </c>
      <c r="O200" s="325">
        <f>(F200/10)+(G200/10)+(H200/9)+(I200/8)+(J200/7)+(K200/6)+(L200/5)+M200</f>
        <v>30</v>
      </c>
      <c r="P200" s="326"/>
      <c r="Q200" s="327" t="str">
        <f>IF(N200&gt;279,"YES","NO")</f>
        <v>YES</v>
      </c>
      <c r="R200" s="328" t="str">
        <f>IF(Q200="YES","S","")</f>
        <v>S</v>
      </c>
      <c r="S200" s="329" t="str">
        <f>IF(N200=0," ",IF(O200&lt;&gt;30,"ERROR!"," "))</f>
        <v xml:space="preserve"> </v>
      </c>
    </row>
    <row r="201" spans="1:19" ht="15.75">
      <c r="A201" s="2"/>
      <c r="B201" s="133" t="s">
        <v>70</v>
      </c>
      <c r="C201" s="107">
        <v>1170</v>
      </c>
      <c r="D201" s="81" t="s">
        <v>23</v>
      </c>
      <c r="E201" s="82" t="s">
        <v>67</v>
      </c>
      <c r="F201" s="157">
        <v>20</v>
      </c>
      <c r="G201" s="157">
        <v>110</v>
      </c>
      <c r="H201" s="157">
        <v>90</v>
      </c>
      <c r="I201" s="157">
        <v>40</v>
      </c>
      <c r="J201" s="157">
        <v>14</v>
      </c>
      <c r="K201" s="330"/>
      <c r="L201" s="331"/>
      <c r="M201" s="81"/>
      <c r="N201" s="295">
        <f>SUM(F201:L201)</f>
        <v>274</v>
      </c>
      <c r="O201" s="163">
        <f t="shared" si="38"/>
        <v>30</v>
      </c>
      <c r="P201" s="109"/>
      <c r="Q201" s="139" t="str">
        <f>IF(N201&gt;279,"YES","NO")</f>
        <v>NO</v>
      </c>
      <c r="R201" s="164" t="str">
        <f>IF(Q201="YES","S","")</f>
        <v/>
      </c>
      <c r="S201" s="55" t="str">
        <f t="shared" si="37"/>
        <v xml:space="preserve"> </v>
      </c>
    </row>
    <row r="202" spans="1:19" ht="15.75">
      <c r="A202" s="2"/>
      <c r="B202" s="133" t="s">
        <v>58</v>
      </c>
      <c r="C202" s="107">
        <v>1767</v>
      </c>
      <c r="D202" s="81" t="s">
        <v>23</v>
      </c>
      <c r="E202" s="82" t="s">
        <v>67</v>
      </c>
      <c r="F202" s="157">
        <v>40</v>
      </c>
      <c r="G202" s="157">
        <v>60</v>
      </c>
      <c r="H202" s="157">
        <v>90</v>
      </c>
      <c r="I202" s="157">
        <v>64</v>
      </c>
      <c r="J202" s="157">
        <v>14</v>
      </c>
      <c r="K202" s="157"/>
      <c r="L202" s="187"/>
      <c r="M202" s="136"/>
      <c r="N202" s="295">
        <f>SUM(F202:M202)</f>
        <v>268</v>
      </c>
      <c r="O202" s="163">
        <f t="shared" si="38"/>
        <v>30</v>
      </c>
      <c r="P202" s="109"/>
      <c r="Q202" s="139"/>
      <c r="R202" s="139"/>
      <c r="S202" s="55"/>
    </row>
    <row r="203" spans="1:19" ht="15.75">
      <c r="A203" s="2"/>
      <c r="B203" s="133" t="s">
        <v>64</v>
      </c>
      <c r="C203" s="107">
        <v>1268</v>
      </c>
      <c r="D203" s="81" t="s">
        <v>28</v>
      </c>
      <c r="E203" s="82" t="s">
        <v>67</v>
      </c>
      <c r="F203" s="157">
        <v>0</v>
      </c>
      <c r="G203" s="116">
        <v>30</v>
      </c>
      <c r="H203" s="116">
        <v>90</v>
      </c>
      <c r="I203" s="116">
        <v>48</v>
      </c>
      <c r="J203" s="116">
        <v>28</v>
      </c>
      <c r="K203" s="116">
        <v>30</v>
      </c>
      <c r="L203" s="142">
        <v>5</v>
      </c>
      <c r="M203" s="136">
        <v>1</v>
      </c>
      <c r="N203" s="295">
        <f>SUM(F203:M203)</f>
        <v>232</v>
      </c>
      <c r="O203" s="163">
        <f>(F203/10)+(G203/10)+(H203/9)+(I203/8)+(J203/7)+(K203/6)+(L203/5)+M203</f>
        <v>30</v>
      </c>
      <c r="P203" s="109"/>
      <c r="Q203" s="139" t="str">
        <f>IF(N203&gt;279,"YES","NO")</f>
        <v>NO</v>
      </c>
      <c r="R203" s="139" t="str">
        <f>IF(Q203="YES","S","")</f>
        <v/>
      </c>
      <c r="S203" s="55" t="str">
        <f>IF(N203=0," ",IF(O203&lt;&gt;30,"ERROR!"," "))</f>
        <v xml:space="preserve"> </v>
      </c>
    </row>
    <row r="204" spans="1:19" ht="16.5" thickBot="1">
      <c r="A204" s="2"/>
      <c r="B204" s="332" t="s">
        <v>110</v>
      </c>
      <c r="C204" s="333">
        <v>1863</v>
      </c>
      <c r="D204" s="334" t="s">
        <v>23</v>
      </c>
      <c r="E204" s="335" t="s">
        <v>67</v>
      </c>
      <c r="F204" s="336">
        <v>20</v>
      </c>
      <c r="G204" s="337">
        <v>30</v>
      </c>
      <c r="H204" s="337">
        <v>81</v>
      </c>
      <c r="I204" s="337">
        <v>64</v>
      </c>
      <c r="J204" s="337">
        <v>14</v>
      </c>
      <c r="K204" s="337">
        <v>6</v>
      </c>
      <c r="L204" s="338"/>
      <c r="M204" s="339">
        <v>5</v>
      </c>
      <c r="N204" s="340">
        <f>SUM(F204:M204)</f>
        <v>220</v>
      </c>
      <c r="O204" s="315">
        <f t="shared" si="38"/>
        <v>30</v>
      </c>
      <c r="P204" s="104"/>
      <c r="Q204" s="341" t="str">
        <f>IF(N204&gt;279,"YES","NO")</f>
        <v>NO</v>
      </c>
      <c r="R204" s="341" t="str">
        <f>IF(Q204="YES","S","")</f>
        <v/>
      </c>
      <c r="S204" s="342" t="str">
        <f t="shared" si="37"/>
        <v xml:space="preserve"> </v>
      </c>
    </row>
    <row r="205" spans="1:19" ht="19.5" thickBot="1">
      <c r="A205" s="166"/>
      <c r="B205" s="343" t="s">
        <v>127</v>
      </c>
      <c r="C205" s="932" t="s">
        <v>128</v>
      </c>
      <c r="D205" s="933"/>
      <c r="E205" s="933"/>
      <c r="F205" s="933"/>
      <c r="G205" s="933"/>
      <c r="H205" s="933"/>
      <c r="I205" s="933"/>
      <c r="J205" s="933"/>
      <c r="K205" s="933"/>
      <c r="L205" s="933"/>
      <c r="M205" s="933"/>
      <c r="N205" s="933"/>
      <c r="O205" s="934"/>
      <c r="P205" s="166"/>
      <c r="Q205" s="935" t="s">
        <v>129</v>
      </c>
      <c r="R205" s="936"/>
      <c r="S205" s="167">
        <f>COUNT(F192:F204)</f>
        <v>13</v>
      </c>
    </row>
    <row r="206" spans="1:19" ht="15.75">
      <c r="A206" s="2"/>
      <c r="B206" s="3"/>
      <c r="C206" s="4"/>
      <c r="D206" s="5"/>
      <c r="E206" s="6"/>
      <c r="F206" s="7"/>
      <c r="G206" s="7"/>
      <c r="H206" s="7"/>
      <c r="I206" s="7"/>
      <c r="J206" s="7"/>
      <c r="K206" s="8"/>
      <c r="L206" s="9"/>
      <c r="M206" s="8"/>
      <c r="N206" s="10"/>
      <c r="O206" s="11"/>
      <c r="P206" s="2"/>
      <c r="Q206" s="2"/>
      <c r="R206" s="2"/>
      <c r="S206" s="166"/>
    </row>
    <row r="207" spans="1:19" ht="16.5" thickBot="1">
      <c r="A207" s="2"/>
      <c r="B207" s="3"/>
      <c r="C207" s="4"/>
      <c r="D207" s="5"/>
      <c r="E207" s="6"/>
      <c r="F207" s="7"/>
      <c r="G207" s="7"/>
      <c r="H207" s="7"/>
      <c r="I207" s="7"/>
      <c r="J207" s="7"/>
      <c r="K207" s="8"/>
      <c r="L207" s="9"/>
      <c r="M207" s="8"/>
      <c r="N207" s="10"/>
      <c r="O207" s="11"/>
      <c r="P207" s="2"/>
      <c r="Q207" s="2"/>
      <c r="R207" s="2"/>
      <c r="S207" s="166"/>
    </row>
    <row r="208" spans="1:19" ht="21.75" thickBot="1">
      <c r="A208" s="2"/>
      <c r="B208" s="910" t="str">
        <f>B1</f>
        <v>SAPS - PROVINCIAL CHAMPIONSHIP 2019</v>
      </c>
      <c r="C208" s="911"/>
      <c r="D208" s="911"/>
      <c r="E208" s="911"/>
      <c r="F208" s="911"/>
      <c r="G208" s="911"/>
      <c r="H208" s="911"/>
      <c r="I208" s="911"/>
      <c r="J208" s="911"/>
      <c r="K208" s="911"/>
      <c r="L208" s="911"/>
      <c r="M208" s="911"/>
      <c r="N208" s="911"/>
      <c r="O208" s="911"/>
      <c r="P208" s="911"/>
      <c r="Q208" s="911"/>
      <c r="R208" s="912"/>
      <c r="S208" s="166"/>
    </row>
    <row r="209" spans="1:19" ht="16.5" thickBot="1">
      <c r="A209" s="2"/>
      <c r="B209" s="344"/>
      <c r="C209" s="345"/>
      <c r="D209" s="5"/>
      <c r="E209" s="346"/>
      <c r="F209" s="347"/>
      <c r="G209" s="347"/>
      <c r="H209" s="347"/>
      <c r="I209" s="347"/>
      <c r="J209" s="347"/>
      <c r="K209" s="8"/>
      <c r="L209" s="348"/>
      <c r="M209" s="8"/>
      <c r="N209" s="349"/>
      <c r="O209" s="11"/>
      <c r="P209" s="2"/>
      <c r="Q209" s="2"/>
      <c r="R209" s="2"/>
      <c r="S209" s="166"/>
    </row>
    <row r="210" spans="1:19" ht="24" thickBot="1">
      <c r="A210" s="2"/>
      <c r="B210" s="907" t="str">
        <f>B3</f>
        <v>NPA EVENT RESULTS - SEPTEMBER 2019</v>
      </c>
      <c r="C210" s="908"/>
      <c r="D210" s="908"/>
      <c r="E210" s="908"/>
      <c r="F210" s="908"/>
      <c r="G210" s="908"/>
      <c r="H210" s="908"/>
      <c r="I210" s="908"/>
      <c r="J210" s="908"/>
      <c r="K210" s="908"/>
      <c r="L210" s="908"/>
      <c r="M210" s="908"/>
      <c r="N210" s="908"/>
      <c r="O210" s="909"/>
      <c r="P210" s="2"/>
      <c r="Q210" s="2"/>
      <c r="R210" s="2"/>
      <c r="S210" s="166"/>
    </row>
    <row r="211" spans="1:19" ht="16.5" thickBot="1">
      <c r="A211" s="2"/>
      <c r="B211" s="3"/>
      <c r="C211" s="4"/>
      <c r="D211" s="5"/>
      <c r="E211" s="6"/>
      <c r="F211" s="7"/>
      <c r="G211" s="7"/>
      <c r="H211" s="7"/>
      <c r="I211" s="7"/>
      <c r="J211" s="7"/>
      <c r="K211" s="8"/>
      <c r="L211" s="9"/>
      <c r="M211" s="8"/>
      <c r="N211" s="10"/>
      <c r="O211" s="11"/>
      <c r="P211" s="2"/>
      <c r="Q211" s="2"/>
      <c r="R211" s="2"/>
      <c r="S211" s="166"/>
    </row>
    <row r="212" spans="1:19" ht="21.75" thickBot="1">
      <c r="A212" s="2"/>
      <c r="B212" s="944" t="s">
        <v>155</v>
      </c>
      <c r="C212" s="945"/>
      <c r="D212" s="945"/>
      <c r="E212" s="945"/>
      <c r="F212" s="945"/>
      <c r="G212" s="945"/>
      <c r="H212" s="945"/>
      <c r="I212" s="945"/>
      <c r="J212" s="945"/>
      <c r="K212" s="946"/>
      <c r="L212" s="350"/>
      <c r="M212" s="351">
        <v>24</v>
      </c>
      <c r="N212" s="352" t="s">
        <v>3</v>
      </c>
      <c r="O212" s="11"/>
      <c r="P212" s="2"/>
      <c r="Q212" s="2"/>
      <c r="R212" s="2"/>
      <c r="S212" s="166"/>
    </row>
    <row r="213" spans="1:19" ht="33.75" thickBot="1">
      <c r="A213" s="2"/>
      <c r="B213" s="184" t="s">
        <v>4</v>
      </c>
      <c r="C213" s="26" t="s">
        <v>5</v>
      </c>
      <c r="D213" s="16" t="s">
        <v>6</v>
      </c>
      <c r="E213" s="17" t="s">
        <v>7</v>
      </c>
      <c r="F213" s="284" t="s">
        <v>8</v>
      </c>
      <c r="G213" s="285">
        <v>5</v>
      </c>
      <c r="H213" s="285">
        <v>4</v>
      </c>
      <c r="I213" s="285">
        <v>3</v>
      </c>
      <c r="J213" s="353">
        <v>2</v>
      </c>
      <c r="K213" s="287">
        <v>0</v>
      </c>
      <c r="L213" s="181" t="s">
        <v>9</v>
      </c>
      <c r="M213" s="304" t="s">
        <v>156</v>
      </c>
      <c r="N213" s="354" t="s">
        <v>11</v>
      </c>
      <c r="O213" s="355" t="s">
        <v>12</v>
      </c>
      <c r="P213" s="2"/>
      <c r="Q213" s="27" t="s">
        <v>13</v>
      </c>
      <c r="R213" s="2"/>
      <c r="S213" s="166"/>
    </row>
    <row r="214" spans="1:19" ht="16.5">
      <c r="A214" s="2"/>
      <c r="B214" s="28" t="s">
        <v>17</v>
      </c>
      <c r="C214" s="29">
        <v>786</v>
      </c>
      <c r="D214" s="203" t="s">
        <v>18</v>
      </c>
      <c r="E214" s="68" t="s">
        <v>31</v>
      </c>
      <c r="F214" s="204">
        <v>0</v>
      </c>
      <c r="G214" s="204">
        <v>60</v>
      </c>
      <c r="H214" s="204">
        <v>48</v>
      </c>
      <c r="I214" s="204"/>
      <c r="J214" s="356"/>
      <c r="K214" s="35"/>
      <c r="L214" s="207">
        <f t="shared" ref="L214:L226" si="39">SUM($F214:$J214)</f>
        <v>108</v>
      </c>
      <c r="M214" s="208">
        <f t="shared" ref="M214:M262" si="40">(F214/5)+(G214/5)+(H214/4)+(I214/3)+(J214/2)+K214</f>
        <v>24</v>
      </c>
      <c r="N214" s="357" t="str">
        <f>IF(L214&gt;109,"Yes","NO")</f>
        <v>NO</v>
      </c>
      <c r="O214" s="358" t="str">
        <f>IF(N214="yes","M","")</f>
        <v/>
      </c>
      <c r="P214" s="2"/>
      <c r="Q214" s="55" t="str">
        <f t="shared" ref="Q214:Q238" si="41">IF(L214=0," ",IF(M214&lt;&gt;24,"ERROR!"," "))</f>
        <v xml:space="preserve"> </v>
      </c>
      <c r="R214" s="2"/>
      <c r="S214" s="166"/>
    </row>
    <row r="215" spans="1:19" ht="16.5">
      <c r="A215" s="2"/>
      <c r="B215" s="152" t="s">
        <v>25</v>
      </c>
      <c r="C215" s="123">
        <v>1287</v>
      </c>
      <c r="D215" s="153" t="s">
        <v>26</v>
      </c>
      <c r="E215" s="125" t="s">
        <v>31</v>
      </c>
      <c r="F215" s="211">
        <v>0</v>
      </c>
      <c r="G215" s="211">
        <v>55</v>
      </c>
      <c r="H215" s="211">
        <v>44</v>
      </c>
      <c r="I215" s="211">
        <v>6</v>
      </c>
      <c r="J215" s="171"/>
      <c r="K215" s="126"/>
      <c r="L215" s="189">
        <f t="shared" si="39"/>
        <v>105</v>
      </c>
      <c r="M215" s="359">
        <f t="shared" si="40"/>
        <v>24</v>
      </c>
      <c r="N215" s="357" t="str">
        <f t="shared" ref="N215:N225" si="42">IF(L215&gt;109,"Yes","NO")</f>
        <v>NO</v>
      </c>
      <c r="O215" s="358" t="str">
        <f>IF(N215="yes","M","")</f>
        <v/>
      </c>
      <c r="P215" s="2"/>
      <c r="Q215" s="55" t="str">
        <f t="shared" si="41"/>
        <v xml:space="preserve"> </v>
      </c>
      <c r="R215" s="2"/>
      <c r="S215" s="166"/>
    </row>
    <row r="216" spans="1:19" ht="16.5">
      <c r="A216" s="2"/>
      <c r="B216" s="133" t="s">
        <v>30</v>
      </c>
      <c r="C216" s="107">
        <v>169</v>
      </c>
      <c r="D216" s="156" t="s">
        <v>26</v>
      </c>
      <c r="E216" s="82" t="s">
        <v>31</v>
      </c>
      <c r="F216" s="157">
        <v>0</v>
      </c>
      <c r="G216" s="157">
        <v>70</v>
      </c>
      <c r="H216" s="157">
        <v>24</v>
      </c>
      <c r="I216" s="157">
        <v>9</v>
      </c>
      <c r="J216" s="360"/>
      <c r="K216" s="53">
        <v>1</v>
      </c>
      <c r="L216" s="144">
        <f t="shared" si="39"/>
        <v>103</v>
      </c>
      <c r="M216" s="361">
        <f t="shared" si="40"/>
        <v>24</v>
      </c>
      <c r="N216" s="362" t="str">
        <f t="shared" si="42"/>
        <v>NO</v>
      </c>
      <c r="O216" s="363"/>
      <c r="P216" s="2"/>
      <c r="Q216" s="55" t="str">
        <f t="shared" si="41"/>
        <v xml:space="preserve"> </v>
      </c>
      <c r="R216" s="2"/>
      <c r="S216" s="166"/>
    </row>
    <row r="217" spans="1:19" ht="16.5">
      <c r="A217" s="2"/>
      <c r="B217" s="133" t="s">
        <v>14</v>
      </c>
      <c r="C217" s="107">
        <v>6027</v>
      </c>
      <c r="D217" s="156" t="s">
        <v>15</v>
      </c>
      <c r="E217" s="82" t="s">
        <v>31</v>
      </c>
      <c r="F217" s="157">
        <v>25</v>
      </c>
      <c r="G217" s="157">
        <v>20</v>
      </c>
      <c r="H217" s="157">
        <v>48</v>
      </c>
      <c r="I217" s="157">
        <v>9</v>
      </c>
      <c r="J217" s="360"/>
      <c r="K217" s="53"/>
      <c r="L217" s="144">
        <f t="shared" si="39"/>
        <v>102</v>
      </c>
      <c r="M217" s="361">
        <f t="shared" si="40"/>
        <v>24</v>
      </c>
      <c r="N217" s="357" t="str">
        <f t="shared" ref="N217:N222" si="43">IF(L217&gt;109,"Yes","NO")</f>
        <v>NO</v>
      </c>
      <c r="O217" s="358" t="str">
        <f>IF(N217="yes","M","")</f>
        <v/>
      </c>
      <c r="P217" s="2"/>
      <c r="Q217" s="55" t="str">
        <f t="shared" si="41"/>
        <v xml:space="preserve"> </v>
      </c>
      <c r="R217" s="2"/>
      <c r="S217" s="166"/>
    </row>
    <row r="218" spans="1:19" ht="16.5">
      <c r="A218" s="2"/>
      <c r="B218" s="133" t="s">
        <v>19</v>
      </c>
      <c r="C218" s="107">
        <v>1467</v>
      </c>
      <c r="D218" s="156" t="s">
        <v>18</v>
      </c>
      <c r="E218" s="82" t="s">
        <v>31</v>
      </c>
      <c r="F218" s="157">
        <v>0</v>
      </c>
      <c r="G218" s="157">
        <v>40</v>
      </c>
      <c r="H218" s="157">
        <v>44</v>
      </c>
      <c r="I218" s="157">
        <v>15</v>
      </c>
      <c r="J218" s="360"/>
      <c r="K218" s="53"/>
      <c r="L218" s="144">
        <f t="shared" si="39"/>
        <v>99</v>
      </c>
      <c r="M218" s="361">
        <f t="shared" si="40"/>
        <v>24</v>
      </c>
      <c r="N218" s="357" t="str">
        <f t="shared" si="43"/>
        <v>NO</v>
      </c>
      <c r="O218" s="358"/>
      <c r="P218" s="2"/>
      <c r="Q218" s="55" t="str">
        <f t="shared" si="41"/>
        <v xml:space="preserve"> </v>
      </c>
      <c r="R218" s="2"/>
      <c r="S218" s="166"/>
    </row>
    <row r="219" spans="1:19" ht="16.5">
      <c r="A219" s="2"/>
      <c r="B219" s="133" t="s">
        <v>39</v>
      </c>
      <c r="C219" s="107">
        <v>19</v>
      </c>
      <c r="D219" s="156" t="s">
        <v>26</v>
      </c>
      <c r="E219" s="82" t="s">
        <v>31</v>
      </c>
      <c r="F219" s="157">
        <v>0</v>
      </c>
      <c r="G219" s="157">
        <v>45</v>
      </c>
      <c r="H219" s="157">
        <v>28</v>
      </c>
      <c r="I219" s="157">
        <v>21</v>
      </c>
      <c r="J219" s="360">
        <v>2</v>
      </c>
      <c r="K219" s="53"/>
      <c r="L219" s="144">
        <f t="shared" si="39"/>
        <v>96</v>
      </c>
      <c r="M219" s="361">
        <f t="shared" si="40"/>
        <v>24</v>
      </c>
      <c r="N219" s="362" t="str">
        <f t="shared" si="43"/>
        <v>NO</v>
      </c>
      <c r="O219" s="363"/>
      <c r="P219" s="2"/>
      <c r="Q219" s="55" t="str">
        <f t="shared" si="41"/>
        <v xml:space="preserve"> </v>
      </c>
      <c r="R219" s="2"/>
      <c r="S219" s="166"/>
    </row>
    <row r="220" spans="1:19" ht="16.5">
      <c r="A220" s="2"/>
      <c r="B220" s="133" t="s">
        <v>22</v>
      </c>
      <c r="C220" s="107">
        <v>1266</v>
      </c>
      <c r="D220" s="156" t="s">
        <v>23</v>
      </c>
      <c r="E220" s="82" t="s">
        <v>31</v>
      </c>
      <c r="F220" s="157">
        <v>0</v>
      </c>
      <c r="G220" s="157">
        <v>45</v>
      </c>
      <c r="H220" s="157">
        <v>28</v>
      </c>
      <c r="I220" s="157">
        <v>18</v>
      </c>
      <c r="J220" s="360">
        <v>4</v>
      </c>
      <c r="K220" s="53"/>
      <c r="L220" s="144">
        <f t="shared" si="39"/>
        <v>95</v>
      </c>
      <c r="M220" s="361">
        <f t="shared" si="40"/>
        <v>24</v>
      </c>
      <c r="N220" s="362" t="str">
        <f t="shared" si="43"/>
        <v>NO</v>
      </c>
      <c r="O220" s="363"/>
      <c r="P220" s="2"/>
      <c r="Q220" s="55" t="str">
        <f t="shared" si="41"/>
        <v xml:space="preserve"> </v>
      </c>
      <c r="R220" s="2"/>
      <c r="S220" s="166"/>
    </row>
    <row r="221" spans="1:19" ht="16.5">
      <c r="A221" s="2"/>
      <c r="B221" s="133" t="s">
        <v>27</v>
      </c>
      <c r="C221" s="107">
        <v>2434</v>
      </c>
      <c r="D221" s="156" t="s">
        <v>28</v>
      </c>
      <c r="E221" s="82" t="s">
        <v>31</v>
      </c>
      <c r="F221" s="157">
        <v>10</v>
      </c>
      <c r="G221" s="157">
        <v>30</v>
      </c>
      <c r="H221" s="157">
        <v>36</v>
      </c>
      <c r="I221" s="157">
        <v>15</v>
      </c>
      <c r="J221" s="360">
        <v>4</v>
      </c>
      <c r="K221" s="53">
        <v>0</v>
      </c>
      <c r="L221" s="144">
        <f t="shared" si="39"/>
        <v>95</v>
      </c>
      <c r="M221" s="361">
        <f t="shared" si="40"/>
        <v>24</v>
      </c>
      <c r="N221" s="362" t="str">
        <f t="shared" si="43"/>
        <v>NO</v>
      </c>
      <c r="O221" s="363"/>
      <c r="P221" s="2"/>
      <c r="Q221" s="55" t="str">
        <f t="shared" si="41"/>
        <v xml:space="preserve"> </v>
      </c>
      <c r="R221" s="2"/>
      <c r="S221" s="166"/>
    </row>
    <row r="222" spans="1:19" ht="16.5">
      <c r="A222" s="2"/>
      <c r="B222" s="133" t="s">
        <v>49</v>
      </c>
      <c r="C222" s="107">
        <v>1798</v>
      </c>
      <c r="D222" s="108" t="s">
        <v>26</v>
      </c>
      <c r="E222" s="82" t="s">
        <v>31</v>
      </c>
      <c r="F222" s="157">
        <v>0</v>
      </c>
      <c r="G222" s="157">
        <v>40</v>
      </c>
      <c r="H222" s="157">
        <v>28</v>
      </c>
      <c r="I222" s="157">
        <v>24</v>
      </c>
      <c r="J222" s="360">
        <v>2</v>
      </c>
      <c r="K222" s="53"/>
      <c r="L222" s="144">
        <f t="shared" si="39"/>
        <v>94</v>
      </c>
      <c r="M222" s="361">
        <f>(F222/5)+(G222/5)+(H222/4)+(I222/3)+(J222/2)+K222</f>
        <v>24</v>
      </c>
      <c r="N222" s="362" t="str">
        <f t="shared" si="43"/>
        <v>NO</v>
      </c>
      <c r="O222" s="363" t="str">
        <f>IF(N222="yes","G","")</f>
        <v/>
      </c>
      <c r="P222" s="2"/>
      <c r="Q222" s="55" t="str">
        <f>IF(L222=0," ",IF(M222&lt;&gt;24,"ERROR!"," "))</f>
        <v xml:space="preserve"> </v>
      </c>
      <c r="R222" s="2"/>
      <c r="S222" s="166"/>
    </row>
    <row r="223" spans="1:19" ht="16.5">
      <c r="A223" s="2"/>
      <c r="B223" s="133" t="s">
        <v>132</v>
      </c>
      <c r="C223" s="107">
        <v>2</v>
      </c>
      <c r="D223" s="156" t="s">
        <v>26</v>
      </c>
      <c r="E223" s="82" t="s">
        <v>31</v>
      </c>
      <c r="F223" s="157">
        <v>0</v>
      </c>
      <c r="G223" s="157">
        <v>40</v>
      </c>
      <c r="H223" s="157">
        <v>28</v>
      </c>
      <c r="I223" s="157">
        <v>24</v>
      </c>
      <c r="J223" s="360">
        <v>2</v>
      </c>
      <c r="K223" s="53"/>
      <c r="L223" s="144">
        <f t="shared" si="39"/>
        <v>94</v>
      </c>
      <c r="M223" s="361">
        <f t="shared" si="40"/>
        <v>24</v>
      </c>
      <c r="N223" s="362" t="str">
        <f t="shared" si="42"/>
        <v>NO</v>
      </c>
      <c r="O223" s="363" t="str">
        <f>IF(N223="yes","M","")</f>
        <v/>
      </c>
      <c r="P223" s="2"/>
      <c r="Q223" s="55" t="str">
        <f t="shared" si="41"/>
        <v xml:space="preserve"> </v>
      </c>
      <c r="R223" s="2"/>
      <c r="S223" s="166"/>
    </row>
    <row r="224" spans="1:19" ht="16.5">
      <c r="A224" s="2"/>
      <c r="B224" s="133" t="s">
        <v>37</v>
      </c>
      <c r="C224" s="107">
        <v>1569</v>
      </c>
      <c r="D224" s="156" t="s">
        <v>47</v>
      </c>
      <c r="E224" s="82" t="s">
        <v>31</v>
      </c>
      <c r="F224" s="157">
        <v>0</v>
      </c>
      <c r="G224" s="157">
        <v>10</v>
      </c>
      <c r="H224" s="157">
        <v>48</v>
      </c>
      <c r="I224" s="157">
        <v>27</v>
      </c>
      <c r="J224" s="360">
        <v>2</v>
      </c>
      <c r="K224" s="53"/>
      <c r="L224" s="144">
        <f t="shared" si="39"/>
        <v>87</v>
      </c>
      <c r="M224" s="361">
        <f t="shared" si="40"/>
        <v>24</v>
      </c>
      <c r="N224" s="362" t="str">
        <f t="shared" si="42"/>
        <v>NO</v>
      </c>
      <c r="O224" s="363"/>
      <c r="P224" s="2"/>
      <c r="Q224" s="55" t="str">
        <f t="shared" si="41"/>
        <v xml:space="preserve"> </v>
      </c>
      <c r="R224" s="2"/>
      <c r="S224" s="166"/>
    </row>
    <row r="225" spans="1:19" ht="16.5">
      <c r="A225" s="2"/>
      <c r="B225" s="133" t="s">
        <v>20</v>
      </c>
      <c r="C225" s="107">
        <v>1376</v>
      </c>
      <c r="D225" s="156" t="s">
        <v>21</v>
      </c>
      <c r="E225" s="82" t="s">
        <v>31</v>
      </c>
      <c r="F225" s="157">
        <v>0</v>
      </c>
      <c r="G225" s="157">
        <v>15</v>
      </c>
      <c r="H225" s="157">
        <v>36</v>
      </c>
      <c r="I225" s="157">
        <v>24</v>
      </c>
      <c r="J225" s="360">
        <v>8</v>
      </c>
      <c r="K225" s="53"/>
      <c r="L225" s="144">
        <f t="shared" si="39"/>
        <v>83</v>
      </c>
      <c r="M225" s="361">
        <f t="shared" si="40"/>
        <v>24</v>
      </c>
      <c r="N225" s="362" t="str">
        <f t="shared" si="42"/>
        <v>NO</v>
      </c>
      <c r="O225" s="363" t="str">
        <f>IF(N225="yes","M","")</f>
        <v/>
      </c>
      <c r="P225" s="2"/>
      <c r="Q225" s="55" t="str">
        <f t="shared" si="41"/>
        <v xml:space="preserve"> </v>
      </c>
      <c r="R225" s="2"/>
      <c r="S225" s="166"/>
    </row>
    <row r="226" spans="1:19" ht="17.25" thickBot="1">
      <c r="A226" s="2"/>
      <c r="B226" s="56" t="s">
        <v>60</v>
      </c>
      <c r="C226" s="57">
        <v>2144</v>
      </c>
      <c r="D226" s="197" t="s">
        <v>61</v>
      </c>
      <c r="E226" s="87" t="s">
        <v>31</v>
      </c>
      <c r="F226" s="198">
        <v>0</v>
      </c>
      <c r="G226" s="198">
        <v>15</v>
      </c>
      <c r="H226" s="198">
        <v>40</v>
      </c>
      <c r="I226" s="198">
        <v>6</v>
      </c>
      <c r="J226" s="364">
        <v>16</v>
      </c>
      <c r="K226" s="119">
        <v>1</v>
      </c>
      <c r="L226" s="201">
        <f t="shared" si="39"/>
        <v>77</v>
      </c>
      <c r="M226" s="365">
        <f t="shared" si="40"/>
        <v>24</v>
      </c>
      <c r="N226" s="366" t="str">
        <f>IF(L226&gt;109,"Yes","NO")</f>
        <v>NO</v>
      </c>
      <c r="O226" s="363" t="str">
        <f>IF(N226="yes","M","")</f>
        <v/>
      </c>
      <c r="P226" s="2"/>
      <c r="Q226" s="55" t="str">
        <f t="shared" si="41"/>
        <v xml:space="preserve"> </v>
      </c>
      <c r="R226" s="2"/>
      <c r="S226" s="166"/>
    </row>
    <row r="227" spans="1:19" ht="16.5">
      <c r="A227" s="2"/>
      <c r="B227" s="152" t="s">
        <v>32</v>
      </c>
      <c r="C227" s="123">
        <v>1128</v>
      </c>
      <c r="D227" s="124" t="s">
        <v>15</v>
      </c>
      <c r="E227" s="125" t="s">
        <v>48</v>
      </c>
      <c r="F227" s="211">
        <v>25</v>
      </c>
      <c r="G227" s="211">
        <v>15</v>
      </c>
      <c r="H227" s="211">
        <v>36</v>
      </c>
      <c r="I227" s="211">
        <v>18</v>
      </c>
      <c r="J227" s="171">
        <v>2</v>
      </c>
      <c r="K227" s="126"/>
      <c r="L227" s="281">
        <f t="shared" ref="L227" si="44">SUM($F227:$J227)</f>
        <v>96</v>
      </c>
      <c r="M227" s="359">
        <f t="shared" si="40"/>
        <v>24</v>
      </c>
      <c r="N227" s="367" t="str">
        <f>IF(L227&gt;109,"Yes","NO")</f>
        <v>NO</v>
      </c>
      <c r="O227" s="368"/>
      <c r="P227" s="2"/>
      <c r="Q227" s="55" t="str">
        <f t="shared" si="41"/>
        <v xml:space="preserve"> </v>
      </c>
      <c r="R227" s="2"/>
      <c r="S227" s="166"/>
    </row>
    <row r="228" spans="1:19" ht="16.5">
      <c r="A228" s="2"/>
      <c r="B228" s="133" t="s">
        <v>54</v>
      </c>
      <c r="C228" s="107">
        <v>1041</v>
      </c>
      <c r="D228" s="108" t="s">
        <v>47</v>
      </c>
      <c r="E228" s="82" t="s">
        <v>48</v>
      </c>
      <c r="F228" s="157">
        <v>0</v>
      </c>
      <c r="G228" s="157">
        <v>35</v>
      </c>
      <c r="H228" s="157">
        <v>44</v>
      </c>
      <c r="I228" s="157">
        <v>15</v>
      </c>
      <c r="J228" s="360">
        <v>2</v>
      </c>
      <c r="K228" s="53"/>
      <c r="L228" s="144">
        <f t="shared" ref="L228:L247" si="45">SUM($F228:$J228)</f>
        <v>96</v>
      </c>
      <c r="M228" s="361">
        <f t="shared" si="40"/>
        <v>24</v>
      </c>
      <c r="N228" s="362" t="str">
        <f t="shared" ref="N228:N237" si="46">IF(L228&gt;102,"Yes","NO")</f>
        <v>NO</v>
      </c>
      <c r="O228" s="363" t="str">
        <f t="shared" ref="O228:O237" si="47">IF(N228="yes","G","")</f>
        <v/>
      </c>
      <c r="P228" s="2"/>
      <c r="Q228" s="55" t="str">
        <f t="shared" si="41"/>
        <v xml:space="preserve"> </v>
      </c>
      <c r="R228" s="2"/>
      <c r="S228" s="166"/>
    </row>
    <row r="229" spans="1:19" ht="16.5">
      <c r="A229" s="2"/>
      <c r="B229" s="148" t="s">
        <v>46</v>
      </c>
      <c r="C229" s="96">
        <v>1783</v>
      </c>
      <c r="D229" s="97" t="s">
        <v>47</v>
      </c>
      <c r="E229" s="98" t="s">
        <v>48</v>
      </c>
      <c r="F229" s="229">
        <v>0</v>
      </c>
      <c r="G229" s="229">
        <v>30</v>
      </c>
      <c r="H229" s="229">
        <v>48</v>
      </c>
      <c r="I229" s="229">
        <v>18</v>
      </c>
      <c r="J229" s="369"/>
      <c r="K229" s="46"/>
      <c r="L229" s="189">
        <f t="shared" si="45"/>
        <v>96</v>
      </c>
      <c r="M229" s="110">
        <f t="shared" si="40"/>
        <v>24</v>
      </c>
      <c r="N229" s="362" t="str">
        <f t="shared" si="46"/>
        <v>NO</v>
      </c>
      <c r="O229" s="363" t="str">
        <f t="shared" si="47"/>
        <v/>
      </c>
      <c r="P229" s="2"/>
      <c r="Q229" s="55" t="str">
        <f t="shared" si="41"/>
        <v xml:space="preserve"> </v>
      </c>
      <c r="R229" s="2"/>
      <c r="S229" s="166"/>
    </row>
    <row r="230" spans="1:19" ht="16.5">
      <c r="A230" s="2"/>
      <c r="B230" s="148" t="s">
        <v>140</v>
      </c>
      <c r="C230" s="96">
        <v>1542</v>
      </c>
      <c r="D230" s="97" t="s">
        <v>28</v>
      </c>
      <c r="E230" s="98" t="s">
        <v>48</v>
      </c>
      <c r="F230" s="229">
        <v>0</v>
      </c>
      <c r="G230" s="229">
        <v>40</v>
      </c>
      <c r="H230" s="229">
        <v>32</v>
      </c>
      <c r="I230" s="229">
        <v>21</v>
      </c>
      <c r="J230" s="369">
        <v>2</v>
      </c>
      <c r="K230" s="46"/>
      <c r="L230" s="189">
        <f t="shared" si="45"/>
        <v>95</v>
      </c>
      <c r="M230" s="110">
        <f t="shared" si="40"/>
        <v>24</v>
      </c>
      <c r="N230" s="362" t="str">
        <f t="shared" si="46"/>
        <v>NO</v>
      </c>
      <c r="O230" s="363" t="str">
        <f t="shared" si="47"/>
        <v/>
      </c>
      <c r="P230" s="2"/>
      <c r="Q230" s="55" t="str">
        <f t="shared" si="41"/>
        <v xml:space="preserve"> </v>
      </c>
      <c r="R230" s="2"/>
      <c r="S230" s="166"/>
    </row>
    <row r="231" spans="1:19" ht="16.5">
      <c r="A231" s="2"/>
      <c r="B231" s="148" t="s">
        <v>51</v>
      </c>
      <c r="C231" s="96">
        <v>1281</v>
      </c>
      <c r="D231" s="97" t="s">
        <v>26</v>
      </c>
      <c r="E231" s="98" t="s">
        <v>48</v>
      </c>
      <c r="F231" s="229">
        <v>0</v>
      </c>
      <c r="G231" s="229">
        <v>25</v>
      </c>
      <c r="H231" s="229">
        <v>52</v>
      </c>
      <c r="I231" s="229">
        <v>15</v>
      </c>
      <c r="J231" s="369"/>
      <c r="K231" s="46">
        <v>1</v>
      </c>
      <c r="L231" s="189">
        <f t="shared" si="45"/>
        <v>92</v>
      </c>
      <c r="M231" s="110">
        <f t="shared" si="40"/>
        <v>24</v>
      </c>
      <c r="N231" s="362" t="str">
        <f t="shared" si="46"/>
        <v>NO</v>
      </c>
      <c r="O231" s="363" t="str">
        <f t="shared" si="47"/>
        <v/>
      </c>
      <c r="P231" s="2"/>
      <c r="Q231" s="55" t="str">
        <f t="shared" si="41"/>
        <v xml:space="preserve"> </v>
      </c>
      <c r="R231" s="2"/>
      <c r="S231" s="166"/>
    </row>
    <row r="232" spans="1:19" ht="16.5">
      <c r="A232" s="2"/>
      <c r="B232" s="148" t="s">
        <v>50</v>
      </c>
      <c r="C232" s="96">
        <v>1475</v>
      </c>
      <c r="D232" s="97" t="s">
        <v>18</v>
      </c>
      <c r="E232" s="98" t="s">
        <v>48</v>
      </c>
      <c r="F232" s="229">
        <v>0</v>
      </c>
      <c r="G232" s="229">
        <v>25</v>
      </c>
      <c r="H232" s="229">
        <v>40</v>
      </c>
      <c r="I232" s="229">
        <v>24</v>
      </c>
      <c r="J232" s="369">
        <v>2</v>
      </c>
      <c r="K232" s="46"/>
      <c r="L232" s="189">
        <f t="shared" si="45"/>
        <v>91</v>
      </c>
      <c r="M232" s="110">
        <f t="shared" si="40"/>
        <v>24</v>
      </c>
      <c r="N232" s="362" t="str">
        <f t="shared" si="46"/>
        <v>NO</v>
      </c>
      <c r="O232" s="363" t="str">
        <f t="shared" si="47"/>
        <v/>
      </c>
      <c r="P232" s="2"/>
      <c r="Q232" s="55" t="str">
        <f t="shared" si="41"/>
        <v xml:space="preserve"> </v>
      </c>
      <c r="R232" s="2"/>
      <c r="S232" s="166"/>
    </row>
    <row r="233" spans="1:19" ht="16.5">
      <c r="A233" s="2"/>
      <c r="B233" s="133" t="s">
        <v>74</v>
      </c>
      <c r="C233" s="107">
        <v>1291</v>
      </c>
      <c r="D233" s="108" t="s">
        <v>26</v>
      </c>
      <c r="E233" s="82" t="s">
        <v>48</v>
      </c>
      <c r="F233" s="157">
        <v>0</v>
      </c>
      <c r="G233" s="157">
        <v>35</v>
      </c>
      <c r="H233" s="157">
        <v>20</v>
      </c>
      <c r="I233" s="157">
        <v>36</v>
      </c>
      <c r="J233" s="360"/>
      <c r="K233" s="53"/>
      <c r="L233" s="144">
        <f t="shared" si="45"/>
        <v>91</v>
      </c>
      <c r="M233" s="361">
        <f t="shared" si="40"/>
        <v>24</v>
      </c>
      <c r="N233" s="362" t="str">
        <f t="shared" si="46"/>
        <v>NO</v>
      </c>
      <c r="O233" s="363" t="str">
        <f t="shared" si="47"/>
        <v/>
      </c>
      <c r="P233" s="2"/>
      <c r="Q233" s="55" t="str">
        <f t="shared" si="41"/>
        <v xml:space="preserve"> </v>
      </c>
      <c r="R233" s="2"/>
      <c r="S233" s="166"/>
    </row>
    <row r="234" spans="1:19" ht="16.5">
      <c r="A234" s="2"/>
      <c r="B234" s="152" t="s">
        <v>38</v>
      </c>
      <c r="C234" s="123">
        <v>1539</v>
      </c>
      <c r="D234" s="124" t="s">
        <v>26</v>
      </c>
      <c r="E234" s="82" t="s">
        <v>48</v>
      </c>
      <c r="F234" s="211">
        <v>0</v>
      </c>
      <c r="G234" s="211">
        <v>30</v>
      </c>
      <c r="H234" s="211">
        <v>32</v>
      </c>
      <c r="I234" s="211">
        <v>21</v>
      </c>
      <c r="J234" s="171">
        <v>6</v>
      </c>
      <c r="K234" s="126"/>
      <c r="L234" s="144">
        <f t="shared" si="45"/>
        <v>89</v>
      </c>
      <c r="M234" s="359">
        <f t="shared" si="40"/>
        <v>24</v>
      </c>
      <c r="N234" s="362" t="str">
        <f t="shared" si="46"/>
        <v>NO</v>
      </c>
      <c r="O234" s="363" t="str">
        <f t="shared" si="47"/>
        <v/>
      </c>
      <c r="P234" s="2"/>
      <c r="Q234" s="55" t="str">
        <f t="shared" si="41"/>
        <v xml:space="preserve"> </v>
      </c>
      <c r="R234" s="2"/>
      <c r="S234" s="166"/>
    </row>
    <row r="235" spans="1:19" ht="16.5">
      <c r="A235" s="2"/>
      <c r="B235" s="133" t="s">
        <v>135</v>
      </c>
      <c r="C235" s="107">
        <v>506</v>
      </c>
      <c r="D235" s="108" t="s">
        <v>28</v>
      </c>
      <c r="E235" s="82" t="s">
        <v>48</v>
      </c>
      <c r="F235" s="157">
        <v>0</v>
      </c>
      <c r="G235" s="157">
        <v>25</v>
      </c>
      <c r="H235" s="157">
        <v>32</v>
      </c>
      <c r="I235" s="157">
        <v>24</v>
      </c>
      <c r="J235" s="360">
        <v>6</v>
      </c>
      <c r="K235" s="53"/>
      <c r="L235" s="144">
        <f t="shared" si="45"/>
        <v>87</v>
      </c>
      <c r="M235" s="361">
        <f t="shared" si="40"/>
        <v>24</v>
      </c>
      <c r="N235" s="362" t="str">
        <f t="shared" si="46"/>
        <v>NO</v>
      </c>
      <c r="O235" s="363" t="str">
        <f t="shared" si="47"/>
        <v/>
      </c>
      <c r="P235" s="2"/>
      <c r="Q235" s="55" t="str">
        <f t="shared" si="41"/>
        <v xml:space="preserve"> </v>
      </c>
      <c r="R235" s="2"/>
      <c r="S235" s="166"/>
    </row>
    <row r="236" spans="1:19" ht="16.5">
      <c r="A236" s="2"/>
      <c r="B236" s="133" t="s">
        <v>57</v>
      </c>
      <c r="C236" s="107">
        <v>1060</v>
      </c>
      <c r="D236" s="108" t="s">
        <v>26</v>
      </c>
      <c r="E236" s="82" t="s">
        <v>48</v>
      </c>
      <c r="F236" s="157">
        <v>0</v>
      </c>
      <c r="G236" s="157">
        <v>20</v>
      </c>
      <c r="H236" s="157">
        <v>32</v>
      </c>
      <c r="I236" s="157">
        <v>33</v>
      </c>
      <c r="J236" s="360">
        <v>2</v>
      </c>
      <c r="K236" s="53"/>
      <c r="L236" s="144">
        <f t="shared" si="45"/>
        <v>87</v>
      </c>
      <c r="M236" s="361">
        <f t="shared" si="40"/>
        <v>24</v>
      </c>
      <c r="N236" s="362" t="str">
        <f t="shared" si="46"/>
        <v>NO</v>
      </c>
      <c r="O236" s="363" t="str">
        <f t="shared" si="47"/>
        <v/>
      </c>
      <c r="P236" s="2"/>
      <c r="Q236" s="55" t="str">
        <f t="shared" si="41"/>
        <v xml:space="preserve"> </v>
      </c>
      <c r="R236" s="2"/>
      <c r="S236" s="166"/>
    </row>
    <row r="237" spans="1:19" ht="16.5">
      <c r="A237" s="2"/>
      <c r="B237" s="133" t="s">
        <v>56</v>
      </c>
      <c r="C237" s="107">
        <v>1412</v>
      </c>
      <c r="D237" s="108" t="s">
        <v>34</v>
      </c>
      <c r="E237" s="82" t="s">
        <v>48</v>
      </c>
      <c r="F237" s="157">
        <v>0</v>
      </c>
      <c r="G237" s="157">
        <v>15</v>
      </c>
      <c r="H237" s="157">
        <v>44</v>
      </c>
      <c r="I237" s="157">
        <v>24</v>
      </c>
      <c r="J237" s="360">
        <v>4</v>
      </c>
      <c r="K237" s="53"/>
      <c r="L237" s="144">
        <f t="shared" si="45"/>
        <v>87</v>
      </c>
      <c r="M237" s="361">
        <f t="shared" si="40"/>
        <v>24</v>
      </c>
      <c r="N237" s="362" t="str">
        <f t="shared" si="46"/>
        <v>NO</v>
      </c>
      <c r="O237" s="363" t="str">
        <f t="shared" si="47"/>
        <v/>
      </c>
      <c r="P237" s="2"/>
      <c r="Q237" s="55" t="str">
        <f t="shared" si="41"/>
        <v xml:space="preserve"> </v>
      </c>
      <c r="R237" s="2"/>
      <c r="S237" s="166"/>
    </row>
    <row r="238" spans="1:19" ht="16.5">
      <c r="A238" s="2"/>
      <c r="B238" s="74" t="s">
        <v>35</v>
      </c>
      <c r="C238" s="40">
        <v>13</v>
      </c>
      <c r="D238" s="41" t="s">
        <v>26</v>
      </c>
      <c r="E238" s="370" t="s">
        <v>48</v>
      </c>
      <c r="F238" s="115">
        <v>0</v>
      </c>
      <c r="G238" s="116">
        <v>10</v>
      </c>
      <c r="H238" s="116">
        <v>40</v>
      </c>
      <c r="I238" s="116">
        <v>27</v>
      </c>
      <c r="J238" s="158">
        <v>6</v>
      </c>
      <c r="K238" s="53"/>
      <c r="L238" s="144">
        <f t="shared" si="45"/>
        <v>83</v>
      </c>
      <c r="M238" s="361">
        <f>(F238/5)+(G238/5)+(H238/4)+(I238/3)+(J238/2)+K238</f>
        <v>24</v>
      </c>
      <c r="N238" s="371" t="str">
        <f>IF(L238&gt;84,"Yes","NO")</f>
        <v>NO</v>
      </c>
      <c r="O238" s="372" t="str">
        <f>IF(N238="yes","S","")</f>
        <v/>
      </c>
      <c r="P238" s="2"/>
      <c r="Q238" s="55" t="str">
        <f t="shared" si="41"/>
        <v xml:space="preserve"> </v>
      </c>
      <c r="R238" s="2"/>
      <c r="S238" s="166"/>
    </row>
    <row r="239" spans="1:19" ht="16.5">
      <c r="A239" s="2"/>
      <c r="B239" s="133" t="s">
        <v>102</v>
      </c>
      <c r="C239" s="107">
        <v>1264</v>
      </c>
      <c r="D239" s="108" t="s">
        <v>26</v>
      </c>
      <c r="E239" s="82" t="s">
        <v>48</v>
      </c>
      <c r="F239" s="157">
        <v>0</v>
      </c>
      <c r="G239" s="157">
        <v>20</v>
      </c>
      <c r="H239" s="157">
        <v>32</v>
      </c>
      <c r="I239" s="157">
        <v>21</v>
      </c>
      <c r="J239" s="360">
        <v>10</v>
      </c>
      <c r="K239" s="53"/>
      <c r="L239" s="144">
        <f t="shared" si="45"/>
        <v>83</v>
      </c>
      <c r="M239" s="361">
        <f>(F239/5)+(G239/5)+(H239/4)+(I239/3)+(J239/2)+K239</f>
        <v>24</v>
      </c>
      <c r="N239" s="371" t="str">
        <f>IF(L239&gt;84,"Yes","NO")</f>
        <v>NO</v>
      </c>
      <c r="O239" s="363"/>
      <c r="P239" s="2"/>
      <c r="Q239" s="55"/>
      <c r="R239" s="2"/>
      <c r="S239" s="166"/>
    </row>
    <row r="240" spans="1:19" ht="16.5">
      <c r="A240" s="2"/>
      <c r="B240" s="133" t="s">
        <v>157</v>
      </c>
      <c r="C240" s="107">
        <v>1268</v>
      </c>
      <c r="D240" s="108" t="s">
        <v>28</v>
      </c>
      <c r="E240" s="82" t="s">
        <v>48</v>
      </c>
      <c r="F240" s="157">
        <v>0</v>
      </c>
      <c r="G240" s="157">
        <v>20</v>
      </c>
      <c r="H240" s="157">
        <v>20</v>
      </c>
      <c r="I240" s="157">
        <v>39</v>
      </c>
      <c r="J240" s="360">
        <v>4</v>
      </c>
      <c r="K240" s="53"/>
      <c r="L240" s="144">
        <f t="shared" si="45"/>
        <v>83</v>
      </c>
      <c r="M240" s="361">
        <f t="shared" si="40"/>
        <v>24</v>
      </c>
      <c r="N240" s="362" t="str">
        <f t="shared" ref="N240:N248" si="48">IF(L240&gt;102,"Yes","NO")</f>
        <v>NO</v>
      </c>
      <c r="O240" s="363" t="str">
        <f>IF(N240="yes","G","")</f>
        <v/>
      </c>
      <c r="P240" s="2"/>
      <c r="Q240" s="55" t="str">
        <f>IF(L240=0," ",IF(M240&lt;&gt;24,"ERROR!"," "))</f>
        <v xml:space="preserve"> </v>
      </c>
      <c r="R240" s="2"/>
      <c r="S240" s="166"/>
    </row>
    <row r="241" spans="1:19" ht="16.5">
      <c r="A241" s="2"/>
      <c r="B241" s="133" t="s">
        <v>52</v>
      </c>
      <c r="C241" s="107">
        <v>1372</v>
      </c>
      <c r="D241" s="108" t="s">
        <v>26</v>
      </c>
      <c r="E241" s="82" t="s">
        <v>48</v>
      </c>
      <c r="F241" s="157">
        <v>0</v>
      </c>
      <c r="G241" s="157">
        <v>5</v>
      </c>
      <c r="H241" s="157">
        <v>24</v>
      </c>
      <c r="I241" s="157">
        <v>42</v>
      </c>
      <c r="J241" s="360">
        <v>6</v>
      </c>
      <c r="K241" s="53"/>
      <c r="L241" s="144">
        <f t="shared" si="45"/>
        <v>77</v>
      </c>
      <c r="M241" s="361">
        <f>(F241/5)+(G241/5)+(H241/4)+(I241/3)+(J241/2)+K241</f>
        <v>24</v>
      </c>
      <c r="N241" s="362" t="str">
        <f t="shared" si="48"/>
        <v>NO</v>
      </c>
      <c r="O241" s="363"/>
      <c r="P241" s="2"/>
      <c r="Q241" s="55"/>
      <c r="R241" s="2"/>
      <c r="S241" s="166"/>
    </row>
    <row r="242" spans="1:19" ht="16.5">
      <c r="A242" s="2"/>
      <c r="B242" s="133" t="s">
        <v>158</v>
      </c>
      <c r="C242" s="107">
        <v>248</v>
      </c>
      <c r="D242" s="108" t="s">
        <v>28</v>
      </c>
      <c r="E242" s="82" t="s">
        <v>48</v>
      </c>
      <c r="F242" s="157">
        <v>0</v>
      </c>
      <c r="G242" s="157">
        <v>25</v>
      </c>
      <c r="H242" s="157">
        <v>24</v>
      </c>
      <c r="I242" s="157">
        <v>18</v>
      </c>
      <c r="J242" s="360">
        <v>8</v>
      </c>
      <c r="K242" s="53">
        <v>3</v>
      </c>
      <c r="L242" s="144">
        <f t="shared" si="45"/>
        <v>75</v>
      </c>
      <c r="M242" s="361">
        <f t="shared" si="40"/>
        <v>24</v>
      </c>
      <c r="N242" s="362" t="str">
        <f t="shared" si="48"/>
        <v>NO</v>
      </c>
      <c r="O242" s="363" t="str">
        <f t="shared" ref="O242:O248" si="49">IF(N242="yes","G","")</f>
        <v/>
      </c>
      <c r="P242" s="2"/>
      <c r="Q242" s="55" t="str">
        <f t="shared" ref="Q242:Q273" si="50">IF(L242=0," ",IF(M242&lt;&gt;24,"ERROR!"," "))</f>
        <v xml:space="preserve"> </v>
      </c>
      <c r="R242" s="2"/>
      <c r="S242" s="166"/>
    </row>
    <row r="243" spans="1:19" ht="16.5">
      <c r="A243" s="2"/>
      <c r="B243" s="133" t="s">
        <v>72</v>
      </c>
      <c r="C243" s="107">
        <v>1628</v>
      </c>
      <c r="D243" s="108" t="s">
        <v>47</v>
      </c>
      <c r="E243" s="82" t="s">
        <v>48</v>
      </c>
      <c r="F243" s="157">
        <v>0</v>
      </c>
      <c r="G243" s="157">
        <v>10</v>
      </c>
      <c r="H243" s="157">
        <v>20</v>
      </c>
      <c r="I243" s="157">
        <v>30</v>
      </c>
      <c r="J243" s="360">
        <v>14</v>
      </c>
      <c r="K243" s="53"/>
      <c r="L243" s="144">
        <f t="shared" si="45"/>
        <v>74</v>
      </c>
      <c r="M243" s="361">
        <f t="shared" si="40"/>
        <v>24</v>
      </c>
      <c r="N243" s="362" t="str">
        <f t="shared" si="48"/>
        <v>NO</v>
      </c>
      <c r="O243" s="363" t="str">
        <f t="shared" si="49"/>
        <v/>
      </c>
      <c r="P243" s="2"/>
      <c r="Q243" s="55" t="str">
        <f t="shared" si="50"/>
        <v xml:space="preserve"> </v>
      </c>
      <c r="R243" s="2"/>
      <c r="S243" s="166"/>
    </row>
    <row r="244" spans="1:19" ht="16.5">
      <c r="A244" s="2"/>
      <c r="B244" s="133" t="s">
        <v>159</v>
      </c>
      <c r="C244" s="107">
        <v>3623</v>
      </c>
      <c r="D244" s="108" t="s">
        <v>26</v>
      </c>
      <c r="E244" s="82" t="s">
        <v>48</v>
      </c>
      <c r="F244" s="157">
        <v>20</v>
      </c>
      <c r="G244" s="157">
        <v>20</v>
      </c>
      <c r="H244" s="157">
        <v>16</v>
      </c>
      <c r="I244" s="157">
        <v>12</v>
      </c>
      <c r="J244" s="360">
        <v>4</v>
      </c>
      <c r="K244" s="53">
        <v>6</v>
      </c>
      <c r="L244" s="144">
        <f t="shared" si="45"/>
        <v>72</v>
      </c>
      <c r="M244" s="361">
        <f t="shared" si="40"/>
        <v>24</v>
      </c>
      <c r="N244" s="362" t="str">
        <f t="shared" si="48"/>
        <v>NO</v>
      </c>
      <c r="O244" s="363" t="str">
        <f t="shared" si="49"/>
        <v/>
      </c>
      <c r="P244" s="2"/>
      <c r="Q244" s="55" t="str">
        <f t="shared" si="50"/>
        <v xml:space="preserve"> </v>
      </c>
      <c r="R244" s="2"/>
      <c r="S244" s="166"/>
    </row>
    <row r="245" spans="1:19" ht="16.5">
      <c r="A245" s="2"/>
      <c r="B245" s="133" t="s">
        <v>160</v>
      </c>
      <c r="C245" s="107">
        <v>1300</v>
      </c>
      <c r="D245" s="108" t="s">
        <v>26</v>
      </c>
      <c r="E245" s="82" t="s">
        <v>48</v>
      </c>
      <c r="F245" s="157">
        <v>0</v>
      </c>
      <c r="G245" s="157">
        <v>15</v>
      </c>
      <c r="H245" s="157">
        <v>28</v>
      </c>
      <c r="I245" s="157">
        <v>15</v>
      </c>
      <c r="J245" s="360">
        <v>12</v>
      </c>
      <c r="K245" s="53">
        <v>3</v>
      </c>
      <c r="L245" s="144">
        <f t="shared" si="45"/>
        <v>70</v>
      </c>
      <c r="M245" s="361">
        <f>(F245/5)+(G245/5)+(H245/4)+(I245/3)+(J245/2)+K245</f>
        <v>24</v>
      </c>
      <c r="N245" s="362" t="str">
        <f t="shared" si="48"/>
        <v>NO</v>
      </c>
      <c r="O245" s="363" t="str">
        <f t="shared" si="49"/>
        <v/>
      </c>
      <c r="P245" s="2"/>
      <c r="Q245" s="55" t="str">
        <f t="shared" si="50"/>
        <v xml:space="preserve"> </v>
      </c>
      <c r="R245" s="2"/>
      <c r="S245" s="166"/>
    </row>
    <row r="246" spans="1:19" ht="16.5">
      <c r="A246" s="2"/>
      <c r="B246" s="133" t="s">
        <v>42</v>
      </c>
      <c r="C246" s="107">
        <v>709</v>
      </c>
      <c r="D246" s="108" t="s">
        <v>28</v>
      </c>
      <c r="E246" s="82" t="s">
        <v>48</v>
      </c>
      <c r="F246" s="157">
        <v>0</v>
      </c>
      <c r="G246" s="157">
        <v>5</v>
      </c>
      <c r="H246" s="157">
        <v>16</v>
      </c>
      <c r="I246" s="157">
        <v>27</v>
      </c>
      <c r="J246" s="360">
        <v>20</v>
      </c>
      <c r="K246" s="53"/>
      <c r="L246" s="144">
        <f t="shared" si="45"/>
        <v>68</v>
      </c>
      <c r="M246" s="361">
        <f>(F246/5)+(G246/5)+(H246/4)+(I246/3)+(J246/2)+K246</f>
        <v>24</v>
      </c>
      <c r="N246" s="362" t="str">
        <f t="shared" si="48"/>
        <v>NO</v>
      </c>
      <c r="O246" s="363" t="str">
        <f t="shared" si="49"/>
        <v/>
      </c>
      <c r="P246" s="2"/>
      <c r="Q246" s="55" t="str">
        <f t="shared" si="50"/>
        <v xml:space="preserve"> </v>
      </c>
      <c r="R246" s="2"/>
      <c r="S246" s="166"/>
    </row>
    <row r="247" spans="1:19" ht="17.25" thickBot="1">
      <c r="A247" s="2"/>
      <c r="B247" s="133" t="s">
        <v>92</v>
      </c>
      <c r="C247" s="107">
        <v>1452</v>
      </c>
      <c r="D247" s="108" t="s">
        <v>34</v>
      </c>
      <c r="E247" s="82" t="s">
        <v>48</v>
      </c>
      <c r="F247" s="157">
        <v>0</v>
      </c>
      <c r="G247" s="157">
        <v>0</v>
      </c>
      <c r="H247" s="157">
        <v>28</v>
      </c>
      <c r="I247" s="157">
        <v>15</v>
      </c>
      <c r="J247" s="360">
        <v>16</v>
      </c>
      <c r="K247" s="53">
        <v>4</v>
      </c>
      <c r="L247" s="144">
        <f t="shared" si="45"/>
        <v>59</v>
      </c>
      <c r="M247" s="361">
        <f t="shared" si="40"/>
        <v>24</v>
      </c>
      <c r="N247" s="362" t="str">
        <f t="shared" si="48"/>
        <v>NO</v>
      </c>
      <c r="O247" s="363" t="str">
        <f t="shared" si="49"/>
        <v/>
      </c>
      <c r="P247" s="2"/>
      <c r="Q247" s="55" t="str">
        <f t="shared" si="50"/>
        <v xml:space="preserve"> </v>
      </c>
      <c r="R247" s="2"/>
      <c r="S247" s="166"/>
    </row>
    <row r="248" spans="1:19" ht="16.5">
      <c r="A248" s="2"/>
      <c r="B248" s="28" t="s">
        <v>68</v>
      </c>
      <c r="C248" s="29">
        <v>1719</v>
      </c>
      <c r="D248" s="30" t="s">
        <v>18</v>
      </c>
      <c r="E248" s="373" t="s">
        <v>67</v>
      </c>
      <c r="F248" s="374">
        <v>0</v>
      </c>
      <c r="G248" s="375">
        <v>25</v>
      </c>
      <c r="H248" s="375">
        <v>48</v>
      </c>
      <c r="I248" s="375">
        <v>21</v>
      </c>
      <c r="J248" s="376"/>
      <c r="K248" s="35"/>
      <c r="L248" s="207">
        <f t="shared" ref="L248" si="51">SUM($F248:$J248)</f>
        <v>94</v>
      </c>
      <c r="M248" s="377">
        <f t="shared" si="40"/>
        <v>24</v>
      </c>
      <c r="N248" s="378" t="str">
        <f t="shared" si="48"/>
        <v>NO</v>
      </c>
      <c r="O248" s="379" t="str">
        <f t="shared" si="49"/>
        <v/>
      </c>
      <c r="P248" s="2"/>
      <c r="Q248" s="55" t="str">
        <f t="shared" si="50"/>
        <v xml:space="preserve"> </v>
      </c>
      <c r="R248" s="2"/>
      <c r="S248" s="166"/>
    </row>
    <row r="249" spans="1:19" ht="16.5">
      <c r="A249" s="2"/>
      <c r="B249" s="95" t="s">
        <v>73</v>
      </c>
      <c r="C249" s="96">
        <v>1784</v>
      </c>
      <c r="D249" s="228" t="s">
        <v>47</v>
      </c>
      <c r="E249" s="380" t="s">
        <v>67</v>
      </c>
      <c r="F249" s="261">
        <v>0</v>
      </c>
      <c r="G249" s="262">
        <v>20</v>
      </c>
      <c r="H249" s="262">
        <v>36</v>
      </c>
      <c r="I249" s="262">
        <v>27</v>
      </c>
      <c r="J249" s="381">
        <v>4</v>
      </c>
      <c r="K249" s="46"/>
      <c r="L249" s="189">
        <f t="shared" ref="L249:L280" si="52">SUM($F249:$J249)</f>
        <v>87</v>
      </c>
      <c r="M249" s="382">
        <f t="shared" si="40"/>
        <v>24</v>
      </c>
      <c r="N249" s="383" t="str">
        <f>IF(L249&gt;84,"Yes","NO")</f>
        <v>Yes</v>
      </c>
      <c r="O249" s="384"/>
      <c r="P249" s="2"/>
      <c r="Q249" s="55" t="str">
        <f t="shared" si="50"/>
        <v xml:space="preserve"> </v>
      </c>
      <c r="R249" s="2"/>
      <c r="S249" s="166"/>
    </row>
    <row r="250" spans="1:19" ht="16.5">
      <c r="A250" s="2"/>
      <c r="B250" s="39" t="s">
        <v>70</v>
      </c>
      <c r="C250" s="40">
        <v>1170</v>
      </c>
      <c r="D250" s="113" t="s">
        <v>23</v>
      </c>
      <c r="E250" s="42" t="s">
        <v>67</v>
      </c>
      <c r="F250" s="193">
        <v>0</v>
      </c>
      <c r="G250" s="193">
        <v>30</v>
      </c>
      <c r="H250" s="193">
        <v>28</v>
      </c>
      <c r="I250" s="193">
        <v>18</v>
      </c>
      <c r="J250" s="385">
        <v>10</v>
      </c>
      <c r="K250" s="63"/>
      <c r="L250" s="144">
        <f t="shared" si="52"/>
        <v>86</v>
      </c>
      <c r="M250" s="386">
        <f>(F250/5)+(G250/5)+(H250/4)+(I250/3)+(J250/2)+K250</f>
        <v>24</v>
      </c>
      <c r="N250" s="362" t="str">
        <f>IF(L250&gt;102,"Yes","NO")</f>
        <v>NO</v>
      </c>
      <c r="O250" s="363" t="str">
        <f>IF(N250="yes","G","")</f>
        <v/>
      </c>
      <c r="P250" s="2"/>
      <c r="Q250" s="55" t="str">
        <f t="shared" si="50"/>
        <v xml:space="preserve"> </v>
      </c>
      <c r="R250" s="2"/>
      <c r="S250" s="166"/>
    </row>
    <row r="251" spans="1:19" ht="16.5">
      <c r="A251" s="2"/>
      <c r="B251" s="79" t="s">
        <v>161</v>
      </c>
      <c r="C251" s="107">
        <v>1327</v>
      </c>
      <c r="D251" s="81" t="s">
        <v>28</v>
      </c>
      <c r="E251" s="276" t="s">
        <v>67</v>
      </c>
      <c r="F251" s="115">
        <v>0</v>
      </c>
      <c r="G251" s="116">
        <v>30</v>
      </c>
      <c r="H251" s="116">
        <v>28</v>
      </c>
      <c r="I251" s="116">
        <v>21</v>
      </c>
      <c r="J251" s="158">
        <v>6</v>
      </c>
      <c r="K251" s="53">
        <v>1</v>
      </c>
      <c r="L251" s="144">
        <f t="shared" si="52"/>
        <v>85</v>
      </c>
      <c r="M251" s="361">
        <f t="shared" si="40"/>
        <v>24</v>
      </c>
      <c r="N251" s="371" t="str">
        <f>IF(L251&gt;84,"Yes","NO")</f>
        <v>Yes</v>
      </c>
      <c r="O251" s="372" t="str">
        <f t="shared" ref="O251:O273" si="53">IF(N251="yes","S","")</f>
        <v>S</v>
      </c>
      <c r="P251" s="2"/>
      <c r="Q251" s="55" t="str">
        <f t="shared" si="50"/>
        <v xml:space="preserve"> </v>
      </c>
      <c r="R251" s="2"/>
      <c r="S251" s="166"/>
    </row>
    <row r="252" spans="1:19" ht="16.5">
      <c r="A252" s="2"/>
      <c r="B252" s="74" t="s">
        <v>78</v>
      </c>
      <c r="C252" s="40">
        <v>1119</v>
      </c>
      <c r="D252" s="41" t="s">
        <v>18</v>
      </c>
      <c r="E252" s="370" t="s">
        <v>67</v>
      </c>
      <c r="F252" s="115">
        <v>0</v>
      </c>
      <c r="G252" s="116">
        <v>30</v>
      </c>
      <c r="H252" s="116">
        <v>20</v>
      </c>
      <c r="I252" s="116">
        <v>27</v>
      </c>
      <c r="J252" s="158">
        <v>8</v>
      </c>
      <c r="K252" s="53"/>
      <c r="L252" s="144">
        <f t="shared" si="52"/>
        <v>85</v>
      </c>
      <c r="M252" s="382">
        <f t="shared" si="40"/>
        <v>24</v>
      </c>
      <c r="N252" s="371" t="str">
        <f t="shared" ref="N252:N301" si="54">IF(L252&gt;84,"Yes","NO")</f>
        <v>Yes</v>
      </c>
      <c r="O252" s="372" t="str">
        <f t="shared" si="53"/>
        <v>S</v>
      </c>
      <c r="P252" s="2"/>
      <c r="Q252" s="55" t="str">
        <f t="shared" si="50"/>
        <v xml:space="preserve"> </v>
      </c>
      <c r="R252" s="2"/>
      <c r="S252" s="166"/>
    </row>
    <row r="253" spans="1:19" ht="16.5">
      <c r="A253" s="2"/>
      <c r="B253" s="79" t="s">
        <v>139</v>
      </c>
      <c r="C253" s="107">
        <v>512</v>
      </c>
      <c r="D253" s="81" t="s">
        <v>15</v>
      </c>
      <c r="E253" s="276" t="s">
        <v>67</v>
      </c>
      <c r="F253" s="115">
        <v>0</v>
      </c>
      <c r="G253" s="116">
        <v>30</v>
      </c>
      <c r="H253" s="116">
        <v>24</v>
      </c>
      <c r="I253" s="116">
        <v>24</v>
      </c>
      <c r="J253" s="158">
        <v>6</v>
      </c>
      <c r="K253" s="53">
        <v>1</v>
      </c>
      <c r="L253" s="144">
        <f t="shared" si="52"/>
        <v>84</v>
      </c>
      <c r="M253" s="382">
        <f t="shared" si="40"/>
        <v>24</v>
      </c>
      <c r="N253" s="371" t="str">
        <f t="shared" si="54"/>
        <v>NO</v>
      </c>
      <c r="O253" s="372" t="str">
        <f t="shared" si="53"/>
        <v/>
      </c>
      <c r="P253" s="2"/>
      <c r="Q253" s="55" t="str">
        <f t="shared" si="50"/>
        <v xml:space="preserve"> </v>
      </c>
      <c r="R253" s="2"/>
      <c r="S253" s="166"/>
    </row>
    <row r="254" spans="1:19" ht="16.5">
      <c r="A254" s="2"/>
      <c r="B254" s="74" t="s">
        <v>91</v>
      </c>
      <c r="C254" s="40">
        <v>1017</v>
      </c>
      <c r="D254" s="41" t="s">
        <v>26</v>
      </c>
      <c r="E254" s="370" t="s">
        <v>67</v>
      </c>
      <c r="F254" s="115">
        <v>0</v>
      </c>
      <c r="G254" s="116">
        <v>25</v>
      </c>
      <c r="H254" s="116">
        <v>20</v>
      </c>
      <c r="I254" s="116">
        <v>27</v>
      </c>
      <c r="J254" s="158">
        <v>10</v>
      </c>
      <c r="K254" s="53"/>
      <c r="L254" s="144">
        <f t="shared" si="52"/>
        <v>82</v>
      </c>
      <c r="M254" s="382">
        <f t="shared" si="40"/>
        <v>24</v>
      </c>
      <c r="N254" s="371" t="str">
        <f t="shared" si="54"/>
        <v>NO</v>
      </c>
      <c r="O254" s="372" t="str">
        <f t="shared" si="53"/>
        <v/>
      </c>
      <c r="P254" s="2"/>
      <c r="Q254" s="55" t="str">
        <f t="shared" si="50"/>
        <v xml:space="preserve"> </v>
      </c>
      <c r="R254" s="2"/>
      <c r="S254" s="166"/>
    </row>
    <row r="255" spans="1:19" ht="16.5">
      <c r="A255" s="2"/>
      <c r="B255" s="74" t="s">
        <v>71</v>
      </c>
      <c r="C255" s="40">
        <v>1770</v>
      </c>
      <c r="D255" s="41" t="s">
        <v>26</v>
      </c>
      <c r="E255" s="370" t="s">
        <v>67</v>
      </c>
      <c r="F255" s="115">
        <v>0</v>
      </c>
      <c r="G255" s="116">
        <v>10</v>
      </c>
      <c r="H255" s="116">
        <v>32</v>
      </c>
      <c r="I255" s="116">
        <v>33</v>
      </c>
      <c r="J255" s="158">
        <v>6</v>
      </c>
      <c r="K255" s="53"/>
      <c r="L255" s="144">
        <f t="shared" si="52"/>
        <v>81</v>
      </c>
      <c r="M255" s="382">
        <f t="shared" si="40"/>
        <v>24</v>
      </c>
      <c r="N255" s="371" t="str">
        <f t="shared" si="54"/>
        <v>NO</v>
      </c>
      <c r="O255" s="372" t="str">
        <f t="shared" si="53"/>
        <v/>
      </c>
      <c r="P255" s="2"/>
      <c r="Q255" s="55" t="str">
        <f t="shared" si="50"/>
        <v xml:space="preserve"> </v>
      </c>
      <c r="R255" s="2"/>
      <c r="S255" s="166"/>
    </row>
    <row r="256" spans="1:19" ht="16.5">
      <c r="A256" s="2"/>
      <c r="B256" s="74" t="s">
        <v>162</v>
      </c>
      <c r="C256" s="40">
        <v>1474</v>
      </c>
      <c r="D256" s="41" t="s">
        <v>18</v>
      </c>
      <c r="E256" s="370" t="s">
        <v>67</v>
      </c>
      <c r="F256" s="115">
        <v>0</v>
      </c>
      <c r="G256" s="116">
        <v>25</v>
      </c>
      <c r="H256" s="116">
        <v>20</v>
      </c>
      <c r="I256" s="116">
        <v>24</v>
      </c>
      <c r="J256" s="158">
        <v>12</v>
      </c>
      <c r="K256" s="53"/>
      <c r="L256" s="144">
        <f t="shared" si="52"/>
        <v>81</v>
      </c>
      <c r="M256" s="382">
        <f t="shared" si="40"/>
        <v>24</v>
      </c>
      <c r="N256" s="371" t="str">
        <f>IF(L256&gt;84,"Yes","NO")</f>
        <v>NO</v>
      </c>
      <c r="O256" s="372" t="str">
        <f t="shared" si="53"/>
        <v/>
      </c>
      <c r="P256" s="2"/>
      <c r="Q256" s="55" t="str">
        <f t="shared" si="50"/>
        <v xml:space="preserve"> </v>
      </c>
      <c r="R256" s="2"/>
      <c r="S256" s="166"/>
    </row>
    <row r="257" spans="1:19" ht="16.5">
      <c r="A257" s="2"/>
      <c r="B257" s="74" t="s">
        <v>59</v>
      </c>
      <c r="C257" s="40">
        <v>921</v>
      </c>
      <c r="D257" s="41" t="s">
        <v>18</v>
      </c>
      <c r="E257" s="370" t="s">
        <v>67</v>
      </c>
      <c r="F257" s="115">
        <v>0</v>
      </c>
      <c r="G257" s="116">
        <v>20</v>
      </c>
      <c r="H257" s="116">
        <v>16</v>
      </c>
      <c r="I257" s="116">
        <v>36</v>
      </c>
      <c r="J257" s="158">
        <v>8</v>
      </c>
      <c r="K257" s="53"/>
      <c r="L257" s="144">
        <f t="shared" si="52"/>
        <v>80</v>
      </c>
      <c r="M257" s="382">
        <f t="shared" si="40"/>
        <v>24</v>
      </c>
      <c r="N257" s="371" t="str">
        <f>IF(L257&gt;84,"Yes","NO")</f>
        <v>NO</v>
      </c>
      <c r="O257" s="372" t="str">
        <f t="shared" si="53"/>
        <v/>
      </c>
      <c r="P257" s="2"/>
      <c r="Q257" s="55" t="str">
        <f t="shared" si="50"/>
        <v xml:space="preserve"> </v>
      </c>
      <c r="R257" s="2"/>
      <c r="S257" s="166"/>
    </row>
    <row r="258" spans="1:19" ht="16.5">
      <c r="A258" s="2"/>
      <c r="B258" s="74" t="s">
        <v>75</v>
      </c>
      <c r="C258" s="40">
        <v>1118</v>
      </c>
      <c r="D258" s="41" t="s">
        <v>34</v>
      </c>
      <c r="E258" s="370" t="s">
        <v>67</v>
      </c>
      <c r="F258" s="115">
        <v>0</v>
      </c>
      <c r="G258" s="116">
        <v>20</v>
      </c>
      <c r="H258" s="116">
        <v>20</v>
      </c>
      <c r="I258" s="116">
        <v>27</v>
      </c>
      <c r="J258" s="158">
        <v>12</v>
      </c>
      <c r="K258" s="53"/>
      <c r="L258" s="144">
        <f t="shared" si="52"/>
        <v>79</v>
      </c>
      <c r="M258" s="138">
        <f t="shared" si="40"/>
        <v>24</v>
      </c>
      <c r="N258" s="371" t="str">
        <f t="shared" si="54"/>
        <v>NO</v>
      </c>
      <c r="O258" s="372" t="str">
        <f t="shared" si="53"/>
        <v/>
      </c>
      <c r="P258" s="2"/>
      <c r="Q258" s="55" t="str">
        <f t="shared" si="50"/>
        <v xml:space="preserve"> </v>
      </c>
      <c r="R258" s="2"/>
      <c r="S258" s="166"/>
    </row>
    <row r="259" spans="1:19" ht="16.5">
      <c r="A259" s="2"/>
      <c r="B259" s="74" t="s">
        <v>63</v>
      </c>
      <c r="C259" s="40">
        <v>1476</v>
      </c>
      <c r="D259" s="41" t="s">
        <v>26</v>
      </c>
      <c r="E259" s="370" t="s">
        <v>67</v>
      </c>
      <c r="F259" s="115">
        <v>0</v>
      </c>
      <c r="G259" s="116">
        <v>20</v>
      </c>
      <c r="H259" s="116">
        <v>20</v>
      </c>
      <c r="I259" s="116">
        <v>27</v>
      </c>
      <c r="J259" s="158">
        <v>12</v>
      </c>
      <c r="K259" s="53">
        <v>0</v>
      </c>
      <c r="L259" s="144">
        <f t="shared" si="52"/>
        <v>79</v>
      </c>
      <c r="M259" s="361">
        <f t="shared" si="40"/>
        <v>24</v>
      </c>
      <c r="N259" s="371" t="str">
        <f t="shared" si="54"/>
        <v>NO</v>
      </c>
      <c r="O259" s="372" t="str">
        <f t="shared" si="53"/>
        <v/>
      </c>
      <c r="P259" s="2"/>
      <c r="Q259" s="55" t="str">
        <f t="shared" si="50"/>
        <v xml:space="preserve"> </v>
      </c>
      <c r="R259" s="2"/>
      <c r="S259" s="166"/>
    </row>
    <row r="260" spans="1:19" ht="16.5">
      <c r="A260" s="2"/>
      <c r="B260" s="74" t="s">
        <v>163</v>
      </c>
      <c r="C260" s="40">
        <v>706</v>
      </c>
      <c r="D260" s="41" t="s">
        <v>28</v>
      </c>
      <c r="E260" s="370" t="s">
        <v>67</v>
      </c>
      <c r="F260" s="115">
        <v>0</v>
      </c>
      <c r="G260" s="116">
        <v>5</v>
      </c>
      <c r="H260" s="116">
        <v>32</v>
      </c>
      <c r="I260" s="116">
        <v>33</v>
      </c>
      <c r="J260" s="158">
        <v>8</v>
      </c>
      <c r="K260" s="53"/>
      <c r="L260" s="144">
        <f t="shared" si="52"/>
        <v>78</v>
      </c>
      <c r="M260" s="361">
        <f t="shared" si="40"/>
        <v>24</v>
      </c>
      <c r="N260" s="371" t="str">
        <f t="shared" si="54"/>
        <v>NO</v>
      </c>
      <c r="O260" s="372" t="str">
        <f t="shared" si="53"/>
        <v/>
      </c>
      <c r="P260" s="2"/>
      <c r="Q260" s="55" t="str">
        <f t="shared" si="50"/>
        <v xml:space="preserve"> </v>
      </c>
      <c r="R260" s="2"/>
      <c r="S260" s="166"/>
    </row>
    <row r="261" spans="1:19" ht="16.5">
      <c r="A261" s="2"/>
      <c r="B261" s="74" t="s">
        <v>80</v>
      </c>
      <c r="C261" s="40">
        <v>2141</v>
      </c>
      <c r="D261" s="41" t="s">
        <v>28</v>
      </c>
      <c r="E261" s="370" t="s">
        <v>67</v>
      </c>
      <c r="F261" s="115">
        <v>0</v>
      </c>
      <c r="G261" s="116">
        <v>15</v>
      </c>
      <c r="H261" s="116">
        <v>20</v>
      </c>
      <c r="I261" s="116">
        <v>30</v>
      </c>
      <c r="J261" s="158">
        <v>12</v>
      </c>
      <c r="K261" s="53"/>
      <c r="L261" s="144">
        <f t="shared" si="52"/>
        <v>77</v>
      </c>
      <c r="M261" s="361">
        <f t="shared" si="40"/>
        <v>24</v>
      </c>
      <c r="N261" s="371" t="str">
        <f>IF(L261&gt;84,"Yes","NO")</f>
        <v>NO</v>
      </c>
      <c r="O261" s="372" t="str">
        <f t="shared" si="53"/>
        <v/>
      </c>
      <c r="P261" s="2"/>
      <c r="Q261" s="55" t="str">
        <f t="shared" si="50"/>
        <v xml:space="preserve"> </v>
      </c>
      <c r="R261" s="2"/>
      <c r="S261" s="166"/>
    </row>
    <row r="262" spans="1:19" ht="16.5">
      <c r="A262" s="2"/>
      <c r="B262" s="74" t="s">
        <v>66</v>
      </c>
      <c r="C262" s="40">
        <v>1314</v>
      </c>
      <c r="D262" s="41" t="s">
        <v>28</v>
      </c>
      <c r="E262" s="370" t="s">
        <v>67</v>
      </c>
      <c r="F262" s="115">
        <v>0</v>
      </c>
      <c r="G262" s="116">
        <v>15</v>
      </c>
      <c r="H262" s="116">
        <v>24</v>
      </c>
      <c r="I262" s="116">
        <v>21</v>
      </c>
      <c r="J262" s="158">
        <v>16</v>
      </c>
      <c r="K262" s="53"/>
      <c r="L262" s="144">
        <f t="shared" si="52"/>
        <v>76</v>
      </c>
      <c r="M262" s="361">
        <f t="shared" si="40"/>
        <v>24</v>
      </c>
      <c r="N262" s="371" t="str">
        <f t="shared" si="54"/>
        <v>NO</v>
      </c>
      <c r="O262" s="372" t="str">
        <f t="shared" si="53"/>
        <v/>
      </c>
      <c r="P262" s="2"/>
      <c r="Q262" s="55" t="str">
        <f t="shared" si="50"/>
        <v xml:space="preserve"> </v>
      </c>
      <c r="R262" s="2"/>
      <c r="S262" s="166"/>
    </row>
    <row r="263" spans="1:19" ht="16.5">
      <c r="A263" s="2"/>
      <c r="B263" s="74" t="s">
        <v>83</v>
      </c>
      <c r="C263" s="40">
        <v>1143</v>
      </c>
      <c r="D263" s="41" t="s">
        <v>28</v>
      </c>
      <c r="E263" s="370" t="s">
        <v>67</v>
      </c>
      <c r="F263" s="115">
        <v>0</v>
      </c>
      <c r="G263" s="116">
        <v>10</v>
      </c>
      <c r="H263" s="116">
        <v>28</v>
      </c>
      <c r="I263" s="116">
        <v>21</v>
      </c>
      <c r="J263" s="158">
        <v>16</v>
      </c>
      <c r="K263" s="53"/>
      <c r="L263" s="144">
        <f t="shared" si="52"/>
        <v>75</v>
      </c>
      <c r="M263" s="361">
        <f>(F261/5)+(G261/5)+(H261/4)+(I261/3)+(J261/2)+K261</f>
        <v>24</v>
      </c>
      <c r="N263" s="371" t="str">
        <f t="shared" si="54"/>
        <v>NO</v>
      </c>
      <c r="O263" s="372" t="str">
        <f t="shared" si="53"/>
        <v/>
      </c>
      <c r="P263" s="2"/>
      <c r="Q263" s="55" t="str">
        <f t="shared" si="50"/>
        <v xml:space="preserve"> </v>
      </c>
      <c r="R263" s="2"/>
      <c r="S263" s="166"/>
    </row>
    <row r="264" spans="1:19" ht="16.5">
      <c r="A264" s="2"/>
      <c r="B264" s="74" t="s">
        <v>65</v>
      </c>
      <c r="C264" s="40">
        <v>1228</v>
      </c>
      <c r="D264" s="41" t="s">
        <v>28</v>
      </c>
      <c r="E264" s="370" t="s">
        <v>67</v>
      </c>
      <c r="F264" s="115">
        <v>0</v>
      </c>
      <c r="G264" s="116">
        <v>10</v>
      </c>
      <c r="H264" s="116">
        <v>20</v>
      </c>
      <c r="I264" s="116">
        <v>30</v>
      </c>
      <c r="J264" s="158">
        <v>14</v>
      </c>
      <c r="K264" s="53"/>
      <c r="L264" s="144">
        <f t="shared" si="52"/>
        <v>74</v>
      </c>
      <c r="M264" s="361">
        <f>(F262/5)+(G262/5)+(H262/4)+(I262/3)+(J262/2)+K262</f>
        <v>24</v>
      </c>
      <c r="N264" s="371" t="str">
        <f t="shared" si="54"/>
        <v>NO</v>
      </c>
      <c r="O264" s="372" t="str">
        <f t="shared" si="53"/>
        <v/>
      </c>
      <c r="P264" s="2"/>
      <c r="Q264" s="55" t="str">
        <f t="shared" si="50"/>
        <v xml:space="preserve"> </v>
      </c>
      <c r="R264" s="2"/>
      <c r="S264" s="166"/>
    </row>
    <row r="265" spans="1:19" ht="16.5">
      <c r="A265" s="2"/>
      <c r="B265" s="74" t="s">
        <v>100</v>
      </c>
      <c r="C265" s="40">
        <v>1842</v>
      </c>
      <c r="D265" s="41" t="s">
        <v>28</v>
      </c>
      <c r="E265" s="370" t="s">
        <v>67</v>
      </c>
      <c r="F265" s="115">
        <v>0</v>
      </c>
      <c r="G265" s="116">
        <v>10</v>
      </c>
      <c r="H265" s="116">
        <v>20</v>
      </c>
      <c r="I265" s="116">
        <v>30</v>
      </c>
      <c r="J265" s="158">
        <v>14</v>
      </c>
      <c r="K265" s="53"/>
      <c r="L265" s="144">
        <f t="shared" si="52"/>
        <v>74</v>
      </c>
      <c r="M265" s="361">
        <f t="shared" ref="M265:M301" si="55">(F265/5)+(G265/5)+(H265/4)+(I265/3)+(J265/2)+K265</f>
        <v>24</v>
      </c>
      <c r="N265" s="371" t="str">
        <f t="shared" si="54"/>
        <v>NO</v>
      </c>
      <c r="O265" s="372" t="str">
        <f t="shared" si="53"/>
        <v/>
      </c>
      <c r="P265" s="2"/>
      <c r="Q265" s="55" t="str">
        <f t="shared" si="50"/>
        <v xml:space="preserve"> </v>
      </c>
      <c r="R265" s="2"/>
      <c r="S265" s="166"/>
    </row>
    <row r="266" spans="1:19" ht="16.5">
      <c r="A266" s="2"/>
      <c r="B266" s="74" t="s">
        <v>164</v>
      </c>
      <c r="C266" s="40">
        <v>1811</v>
      </c>
      <c r="D266" s="41" t="s">
        <v>18</v>
      </c>
      <c r="E266" s="370" t="s">
        <v>67</v>
      </c>
      <c r="F266" s="115">
        <v>0</v>
      </c>
      <c r="G266" s="116">
        <v>15</v>
      </c>
      <c r="H266" s="116">
        <v>20</v>
      </c>
      <c r="I266" s="116">
        <v>24</v>
      </c>
      <c r="J266" s="158">
        <v>14</v>
      </c>
      <c r="K266" s="53">
        <v>1</v>
      </c>
      <c r="L266" s="144">
        <f t="shared" si="52"/>
        <v>73</v>
      </c>
      <c r="M266" s="361">
        <f t="shared" si="55"/>
        <v>24</v>
      </c>
      <c r="N266" s="371" t="str">
        <f t="shared" si="54"/>
        <v>NO</v>
      </c>
      <c r="O266" s="372" t="str">
        <f t="shared" si="53"/>
        <v/>
      </c>
      <c r="P266" s="2"/>
      <c r="Q266" s="55" t="str">
        <f t="shared" si="50"/>
        <v xml:space="preserve"> </v>
      </c>
      <c r="R266" s="2"/>
      <c r="S266" s="166"/>
    </row>
    <row r="267" spans="1:19" ht="16.5">
      <c r="A267" s="2"/>
      <c r="B267" s="74" t="s">
        <v>165</v>
      </c>
      <c r="C267" s="40">
        <v>1809</v>
      </c>
      <c r="D267" s="41" t="s">
        <v>28</v>
      </c>
      <c r="E267" s="370" t="s">
        <v>67</v>
      </c>
      <c r="F267" s="115">
        <v>0</v>
      </c>
      <c r="G267" s="116">
        <v>10</v>
      </c>
      <c r="H267" s="116">
        <v>24</v>
      </c>
      <c r="I267" s="116">
        <v>24</v>
      </c>
      <c r="J267" s="158">
        <v>14</v>
      </c>
      <c r="K267" s="53">
        <v>1</v>
      </c>
      <c r="L267" s="144">
        <f t="shared" si="52"/>
        <v>72</v>
      </c>
      <c r="M267" s="361">
        <f>(F267/5)+(G267/5)+(H267/4)+(I267/3)+(J267/2)+K267</f>
        <v>24</v>
      </c>
      <c r="N267" s="371" t="str">
        <f t="shared" si="54"/>
        <v>NO</v>
      </c>
      <c r="O267" s="372"/>
      <c r="P267" s="2"/>
      <c r="Q267" s="55"/>
      <c r="R267" s="2"/>
      <c r="S267" s="166"/>
    </row>
    <row r="268" spans="1:19" ht="16.5">
      <c r="A268" s="2"/>
      <c r="B268" s="74" t="s">
        <v>77</v>
      </c>
      <c r="C268" s="40">
        <v>1799</v>
      </c>
      <c r="D268" s="41" t="s">
        <v>47</v>
      </c>
      <c r="E268" s="370" t="s">
        <v>67</v>
      </c>
      <c r="F268" s="115">
        <v>0</v>
      </c>
      <c r="G268" s="116">
        <v>10</v>
      </c>
      <c r="H268" s="116">
        <v>16</v>
      </c>
      <c r="I268" s="116">
        <v>30</v>
      </c>
      <c r="J268" s="158">
        <v>16</v>
      </c>
      <c r="K268" s="53"/>
      <c r="L268" s="144">
        <f t="shared" si="52"/>
        <v>72</v>
      </c>
      <c r="M268" s="361">
        <f>(F268/5)+(G268/5)+(H268/4)+(I268/3)+(J268/2)+K268</f>
        <v>24</v>
      </c>
      <c r="N268" s="371" t="str">
        <f t="shared" si="54"/>
        <v>NO</v>
      </c>
      <c r="O268" s="372"/>
      <c r="P268" s="2"/>
      <c r="Q268" s="55"/>
      <c r="R268" s="2"/>
      <c r="S268" s="166"/>
    </row>
    <row r="269" spans="1:19" ht="16.5">
      <c r="A269" s="2"/>
      <c r="B269" s="74" t="s">
        <v>82</v>
      </c>
      <c r="C269" s="40">
        <v>1048</v>
      </c>
      <c r="D269" s="41" t="s">
        <v>18</v>
      </c>
      <c r="E269" s="370" t="s">
        <v>67</v>
      </c>
      <c r="F269" s="115">
        <v>0</v>
      </c>
      <c r="G269" s="116">
        <v>10</v>
      </c>
      <c r="H269" s="116">
        <v>24</v>
      </c>
      <c r="I269" s="116">
        <v>24</v>
      </c>
      <c r="J269" s="158">
        <v>14</v>
      </c>
      <c r="K269" s="53">
        <v>1</v>
      </c>
      <c r="L269" s="144">
        <f t="shared" si="52"/>
        <v>72</v>
      </c>
      <c r="M269" s="361">
        <f t="shared" si="55"/>
        <v>24</v>
      </c>
      <c r="N269" s="371" t="str">
        <f t="shared" si="54"/>
        <v>NO</v>
      </c>
      <c r="O269" s="372" t="str">
        <f t="shared" si="53"/>
        <v/>
      </c>
      <c r="P269" s="2"/>
      <c r="Q269" s="55" t="str">
        <f t="shared" si="50"/>
        <v xml:space="preserve"> </v>
      </c>
      <c r="R269" s="2"/>
      <c r="S269" s="166"/>
    </row>
    <row r="270" spans="1:19" ht="16.5">
      <c r="A270" s="2"/>
      <c r="B270" s="74" t="s">
        <v>166</v>
      </c>
      <c r="C270" s="40">
        <v>1325</v>
      </c>
      <c r="D270" s="41" t="s">
        <v>28</v>
      </c>
      <c r="E270" s="370" t="s">
        <v>67</v>
      </c>
      <c r="F270" s="115">
        <v>0</v>
      </c>
      <c r="G270" s="116">
        <v>15</v>
      </c>
      <c r="H270" s="116">
        <v>12</v>
      </c>
      <c r="I270" s="116">
        <v>30</v>
      </c>
      <c r="J270" s="158">
        <v>14</v>
      </c>
      <c r="K270" s="53">
        <v>1</v>
      </c>
      <c r="L270" s="144">
        <f t="shared" si="52"/>
        <v>71</v>
      </c>
      <c r="M270" s="361">
        <f t="shared" si="55"/>
        <v>24</v>
      </c>
      <c r="N270" s="371" t="str">
        <f t="shared" si="54"/>
        <v>NO</v>
      </c>
      <c r="O270" s="372" t="str">
        <f t="shared" si="53"/>
        <v/>
      </c>
      <c r="P270" s="2"/>
      <c r="Q270" s="55" t="str">
        <f t="shared" si="50"/>
        <v xml:space="preserve"> </v>
      </c>
      <c r="R270" s="2"/>
      <c r="S270" s="166"/>
    </row>
    <row r="271" spans="1:19" ht="16.5">
      <c r="A271" s="2"/>
      <c r="B271" s="74" t="s">
        <v>167</v>
      </c>
      <c r="C271" s="40">
        <v>1050</v>
      </c>
      <c r="D271" s="41" t="s">
        <v>28</v>
      </c>
      <c r="E271" s="370" t="s">
        <v>67</v>
      </c>
      <c r="F271" s="115">
        <v>0</v>
      </c>
      <c r="G271" s="116">
        <v>10</v>
      </c>
      <c r="H271" s="116">
        <v>20</v>
      </c>
      <c r="I271" s="116">
        <v>18</v>
      </c>
      <c r="J271" s="158">
        <v>20</v>
      </c>
      <c r="K271" s="53">
        <v>1</v>
      </c>
      <c r="L271" s="144">
        <f t="shared" si="52"/>
        <v>68</v>
      </c>
      <c r="M271" s="361">
        <f t="shared" si="55"/>
        <v>24</v>
      </c>
      <c r="N271" s="371" t="str">
        <f t="shared" si="54"/>
        <v>NO</v>
      </c>
      <c r="O271" s="372" t="str">
        <f t="shared" si="53"/>
        <v/>
      </c>
      <c r="P271" s="2"/>
      <c r="Q271" s="55" t="str">
        <f t="shared" si="50"/>
        <v xml:space="preserve"> </v>
      </c>
      <c r="R271" s="2"/>
      <c r="S271" s="166"/>
    </row>
    <row r="272" spans="1:19" ht="16.5">
      <c r="A272" s="2"/>
      <c r="B272" s="74" t="s">
        <v>115</v>
      </c>
      <c r="C272" s="40">
        <v>1229</v>
      </c>
      <c r="D272" s="41" t="s">
        <v>28</v>
      </c>
      <c r="E272" s="370" t="s">
        <v>67</v>
      </c>
      <c r="F272" s="115">
        <v>0</v>
      </c>
      <c r="G272" s="116">
        <v>15</v>
      </c>
      <c r="H272" s="116">
        <v>12</v>
      </c>
      <c r="I272" s="116">
        <v>27</v>
      </c>
      <c r="J272" s="158">
        <v>14</v>
      </c>
      <c r="K272" s="53">
        <v>2</v>
      </c>
      <c r="L272" s="144">
        <f t="shared" si="52"/>
        <v>68</v>
      </c>
      <c r="M272" s="361">
        <f>(F272/5)+(G272/5)+(H272/4)+(I272/3)+(J272/2)+K272</f>
        <v>24</v>
      </c>
      <c r="N272" s="371" t="str">
        <f t="shared" si="54"/>
        <v>NO</v>
      </c>
      <c r="O272" s="372"/>
      <c r="P272" s="2"/>
      <c r="Q272" s="55"/>
      <c r="R272" s="2"/>
      <c r="S272" s="166"/>
    </row>
    <row r="273" spans="1:19" ht="16.5">
      <c r="A273" s="2"/>
      <c r="B273" s="74" t="s">
        <v>88</v>
      </c>
      <c r="C273" s="40">
        <v>1517</v>
      </c>
      <c r="D273" s="41" t="s">
        <v>26</v>
      </c>
      <c r="E273" s="370" t="s">
        <v>67</v>
      </c>
      <c r="F273" s="115">
        <v>0</v>
      </c>
      <c r="G273" s="116">
        <v>15</v>
      </c>
      <c r="H273" s="116">
        <v>12</v>
      </c>
      <c r="I273" s="116">
        <v>27</v>
      </c>
      <c r="J273" s="158">
        <v>14</v>
      </c>
      <c r="K273" s="53">
        <v>2</v>
      </c>
      <c r="L273" s="144">
        <f t="shared" si="52"/>
        <v>68</v>
      </c>
      <c r="M273" s="361">
        <f t="shared" si="55"/>
        <v>24</v>
      </c>
      <c r="N273" s="371" t="str">
        <f t="shared" si="54"/>
        <v>NO</v>
      </c>
      <c r="O273" s="372" t="str">
        <f t="shared" si="53"/>
        <v/>
      </c>
      <c r="P273" s="2"/>
      <c r="Q273" s="55" t="str">
        <f t="shared" si="50"/>
        <v xml:space="preserve"> </v>
      </c>
      <c r="R273" s="2"/>
      <c r="S273" s="166"/>
    </row>
    <row r="274" spans="1:19" ht="16.5">
      <c r="A274" s="2"/>
      <c r="B274" s="79" t="s">
        <v>113</v>
      </c>
      <c r="C274" s="107">
        <v>1326</v>
      </c>
      <c r="D274" s="81" t="s">
        <v>28</v>
      </c>
      <c r="E274" s="276" t="s">
        <v>67</v>
      </c>
      <c r="F274" s="115">
        <v>0</v>
      </c>
      <c r="G274" s="116">
        <v>0</v>
      </c>
      <c r="H274" s="116">
        <v>20</v>
      </c>
      <c r="I274" s="116">
        <v>33</v>
      </c>
      <c r="J274" s="158">
        <v>14</v>
      </c>
      <c r="K274" s="53">
        <v>1</v>
      </c>
      <c r="L274" s="144">
        <f t="shared" si="52"/>
        <v>67</v>
      </c>
      <c r="M274" s="361">
        <f t="shared" si="55"/>
        <v>24</v>
      </c>
      <c r="N274" s="371" t="str">
        <f t="shared" si="54"/>
        <v>NO</v>
      </c>
      <c r="O274" s="372" t="str">
        <f>IF(N274="yes","S","")</f>
        <v/>
      </c>
      <c r="P274" s="2"/>
      <c r="Q274" s="55" t="str">
        <f>IF(L274=0," ",IF(M274&lt;&gt;24,"ERROR!"," "))</f>
        <v xml:space="preserve"> </v>
      </c>
      <c r="R274" s="2"/>
      <c r="S274" s="166"/>
    </row>
    <row r="275" spans="1:19" ht="16.5">
      <c r="A275" s="2"/>
      <c r="B275" s="79" t="s">
        <v>107</v>
      </c>
      <c r="C275" s="107" t="s">
        <v>108</v>
      </c>
      <c r="D275" s="81" t="s">
        <v>47</v>
      </c>
      <c r="E275" s="276" t="s">
        <v>67</v>
      </c>
      <c r="F275" s="115">
        <v>0</v>
      </c>
      <c r="G275" s="116">
        <v>10</v>
      </c>
      <c r="H275" s="116">
        <v>12</v>
      </c>
      <c r="I275" s="116">
        <v>24</v>
      </c>
      <c r="J275" s="158">
        <v>20</v>
      </c>
      <c r="K275" s="53">
        <v>1</v>
      </c>
      <c r="L275" s="144">
        <f t="shared" si="52"/>
        <v>66</v>
      </c>
      <c r="M275" s="361">
        <f t="shared" si="55"/>
        <v>24</v>
      </c>
      <c r="N275" s="371" t="str">
        <f t="shared" si="54"/>
        <v>NO</v>
      </c>
      <c r="O275" s="372" t="str">
        <f t="shared" ref="O275:O283" si="56">IF(N275="yes","S","")</f>
        <v/>
      </c>
      <c r="P275" s="2"/>
      <c r="Q275" s="55" t="str">
        <f t="shared" ref="Q275:Q283" si="57">IF(L275=0," ",IF(M275&lt;&gt;24,"ERROR!"," "))</f>
        <v xml:space="preserve"> </v>
      </c>
      <c r="R275" s="2"/>
      <c r="S275" s="166"/>
    </row>
    <row r="276" spans="1:19" ht="16.5">
      <c r="A276" s="2"/>
      <c r="B276" s="79" t="s">
        <v>81</v>
      </c>
      <c r="C276" s="107">
        <v>2491</v>
      </c>
      <c r="D276" s="81" t="s">
        <v>26</v>
      </c>
      <c r="E276" s="276" t="s">
        <v>67</v>
      </c>
      <c r="F276" s="115">
        <v>0</v>
      </c>
      <c r="G276" s="116">
        <v>0</v>
      </c>
      <c r="H276" s="116">
        <v>20</v>
      </c>
      <c r="I276" s="116">
        <v>24</v>
      </c>
      <c r="J276" s="158">
        <v>22</v>
      </c>
      <c r="K276" s="53"/>
      <c r="L276" s="144">
        <f t="shared" si="52"/>
        <v>66</v>
      </c>
      <c r="M276" s="361">
        <f>(F276/5)+(G276/5)+(H276/4)+(I276/3)+(J276/2)+K276</f>
        <v>24</v>
      </c>
      <c r="N276" s="371" t="str">
        <f>IF(L276&gt;84,"Yes","NO")</f>
        <v>NO</v>
      </c>
      <c r="O276" s="372"/>
      <c r="P276" s="2"/>
      <c r="Q276" s="55"/>
      <c r="R276" s="2"/>
      <c r="S276" s="166"/>
    </row>
    <row r="277" spans="1:19" ht="16.5">
      <c r="A277" s="2"/>
      <c r="B277" s="79" t="s">
        <v>119</v>
      </c>
      <c r="C277" s="107">
        <v>1328</v>
      </c>
      <c r="D277" s="81" t="s">
        <v>28</v>
      </c>
      <c r="E277" s="276" t="s">
        <v>67</v>
      </c>
      <c r="F277" s="115">
        <v>0</v>
      </c>
      <c r="G277" s="116">
        <v>10</v>
      </c>
      <c r="H277" s="116">
        <v>16</v>
      </c>
      <c r="I277" s="116">
        <v>21</v>
      </c>
      <c r="J277" s="158">
        <v>18</v>
      </c>
      <c r="K277" s="53">
        <v>2</v>
      </c>
      <c r="L277" s="144">
        <f t="shared" si="52"/>
        <v>65</v>
      </c>
      <c r="M277" s="361">
        <f t="shared" si="55"/>
        <v>24</v>
      </c>
      <c r="N277" s="371" t="str">
        <f t="shared" si="54"/>
        <v>NO</v>
      </c>
      <c r="O277" s="372" t="str">
        <f t="shared" si="56"/>
        <v/>
      </c>
      <c r="P277" s="2"/>
      <c r="Q277" s="55" t="str">
        <f t="shared" si="57"/>
        <v xml:space="preserve"> </v>
      </c>
      <c r="R277" s="2"/>
      <c r="S277" s="166"/>
    </row>
    <row r="278" spans="1:19" ht="16.5">
      <c r="A278" s="2"/>
      <c r="B278" s="79" t="s">
        <v>117</v>
      </c>
      <c r="C278" s="107">
        <v>1837</v>
      </c>
      <c r="D278" s="81" t="s">
        <v>28</v>
      </c>
      <c r="E278" s="276" t="s">
        <v>67</v>
      </c>
      <c r="F278" s="115">
        <v>0</v>
      </c>
      <c r="G278" s="116">
        <v>10</v>
      </c>
      <c r="H278" s="116">
        <v>20</v>
      </c>
      <c r="I278" s="116">
        <v>21</v>
      </c>
      <c r="J278" s="158">
        <v>12</v>
      </c>
      <c r="K278" s="53">
        <v>4</v>
      </c>
      <c r="L278" s="144">
        <f t="shared" si="52"/>
        <v>63</v>
      </c>
      <c r="M278" s="361">
        <f t="shared" si="55"/>
        <v>24</v>
      </c>
      <c r="N278" s="371" t="str">
        <f>IF(L278&gt;84,"Yes","NO")</f>
        <v>NO</v>
      </c>
      <c r="O278" s="372" t="str">
        <f t="shared" si="56"/>
        <v/>
      </c>
      <c r="P278" s="2"/>
      <c r="Q278" s="55" t="str">
        <f t="shared" si="57"/>
        <v xml:space="preserve"> </v>
      </c>
      <c r="R278" s="2"/>
      <c r="S278" s="166"/>
    </row>
    <row r="279" spans="1:19" ht="16.5">
      <c r="A279" s="2"/>
      <c r="B279" s="79" t="s">
        <v>110</v>
      </c>
      <c r="C279" s="107">
        <v>1863</v>
      </c>
      <c r="D279" s="81" t="s">
        <v>23</v>
      </c>
      <c r="E279" s="276" t="s">
        <v>67</v>
      </c>
      <c r="F279" s="115">
        <v>0</v>
      </c>
      <c r="G279" s="116">
        <v>0</v>
      </c>
      <c r="H279" s="116">
        <v>20</v>
      </c>
      <c r="I279" s="116">
        <v>18</v>
      </c>
      <c r="J279" s="158">
        <v>24</v>
      </c>
      <c r="K279" s="53">
        <v>1</v>
      </c>
      <c r="L279" s="144">
        <f t="shared" si="52"/>
        <v>62</v>
      </c>
      <c r="M279" s="361">
        <f t="shared" si="55"/>
        <v>24</v>
      </c>
      <c r="N279" s="371" t="str">
        <f>IF(L279&gt;84,"Yes","NO")</f>
        <v>NO</v>
      </c>
      <c r="O279" s="372" t="str">
        <f t="shared" si="56"/>
        <v/>
      </c>
      <c r="P279" s="2"/>
      <c r="Q279" s="55" t="str">
        <f t="shared" si="57"/>
        <v xml:space="preserve"> </v>
      </c>
      <c r="R279" s="2"/>
      <c r="S279" s="166"/>
    </row>
    <row r="280" spans="1:19" ht="16.5">
      <c r="A280" s="2"/>
      <c r="B280" s="79" t="s">
        <v>89</v>
      </c>
      <c r="C280" s="107">
        <v>1052</v>
      </c>
      <c r="D280" s="81" t="s">
        <v>28</v>
      </c>
      <c r="E280" s="276" t="s">
        <v>67</v>
      </c>
      <c r="F280" s="115">
        <v>0</v>
      </c>
      <c r="G280" s="116">
        <v>0</v>
      </c>
      <c r="H280" s="116">
        <v>12</v>
      </c>
      <c r="I280" s="116">
        <v>21</v>
      </c>
      <c r="J280" s="158">
        <v>28</v>
      </c>
      <c r="K280" s="53"/>
      <c r="L280" s="144">
        <f t="shared" si="52"/>
        <v>61</v>
      </c>
      <c r="M280" s="361">
        <f t="shared" si="55"/>
        <v>24</v>
      </c>
      <c r="N280" s="371" t="str">
        <f t="shared" si="54"/>
        <v>NO</v>
      </c>
      <c r="O280" s="372" t="str">
        <f t="shared" si="56"/>
        <v/>
      </c>
      <c r="P280" s="2"/>
      <c r="Q280" s="55" t="str">
        <f t="shared" si="57"/>
        <v xml:space="preserve"> </v>
      </c>
      <c r="R280" s="2"/>
      <c r="S280" s="166"/>
    </row>
    <row r="281" spans="1:19" ht="16.5">
      <c r="A281" s="2"/>
      <c r="B281" s="79" t="s">
        <v>58</v>
      </c>
      <c r="C281" s="107">
        <v>1767</v>
      </c>
      <c r="D281" s="81" t="s">
        <v>23</v>
      </c>
      <c r="E281" s="276" t="s">
        <v>67</v>
      </c>
      <c r="F281" s="115">
        <v>0</v>
      </c>
      <c r="G281" s="116">
        <v>5</v>
      </c>
      <c r="H281" s="116">
        <v>24</v>
      </c>
      <c r="I281" s="116">
        <v>18</v>
      </c>
      <c r="J281" s="158">
        <v>14</v>
      </c>
      <c r="K281" s="53">
        <v>4</v>
      </c>
      <c r="L281" s="144">
        <f t="shared" ref="L281:L302" si="58">SUM($F281:$J281)</f>
        <v>61</v>
      </c>
      <c r="M281" s="361">
        <f t="shared" si="55"/>
        <v>24</v>
      </c>
      <c r="N281" s="371" t="str">
        <f t="shared" si="54"/>
        <v>NO</v>
      </c>
      <c r="O281" s="372" t="str">
        <f t="shared" si="56"/>
        <v/>
      </c>
      <c r="P281" s="2"/>
      <c r="Q281" s="55" t="str">
        <f t="shared" si="57"/>
        <v xml:space="preserve"> </v>
      </c>
      <c r="R281" s="2"/>
      <c r="S281" s="166"/>
    </row>
    <row r="282" spans="1:19" ht="16.5">
      <c r="A282" s="2"/>
      <c r="B282" s="79" t="s">
        <v>79</v>
      </c>
      <c r="C282" s="107">
        <v>1051</v>
      </c>
      <c r="D282" s="81" t="s">
        <v>28</v>
      </c>
      <c r="E282" s="276" t="s">
        <v>67</v>
      </c>
      <c r="F282" s="115">
        <v>0</v>
      </c>
      <c r="G282" s="116">
        <v>10</v>
      </c>
      <c r="H282" s="116">
        <v>16</v>
      </c>
      <c r="I282" s="116">
        <v>9</v>
      </c>
      <c r="J282" s="158">
        <v>24</v>
      </c>
      <c r="K282" s="53">
        <v>3</v>
      </c>
      <c r="L282" s="144">
        <f t="shared" si="58"/>
        <v>59</v>
      </c>
      <c r="M282" s="361">
        <f t="shared" si="55"/>
        <v>24</v>
      </c>
      <c r="N282" s="371" t="str">
        <f t="shared" si="54"/>
        <v>NO</v>
      </c>
      <c r="O282" s="372" t="str">
        <f t="shared" si="56"/>
        <v/>
      </c>
      <c r="P282" s="2"/>
      <c r="Q282" s="55" t="str">
        <f t="shared" si="57"/>
        <v xml:space="preserve"> </v>
      </c>
      <c r="R282" s="2"/>
      <c r="S282" s="166"/>
    </row>
    <row r="283" spans="1:19" ht="16.5">
      <c r="A283" s="2"/>
      <c r="B283" s="79" t="s">
        <v>111</v>
      </c>
      <c r="C283" s="107">
        <v>976</v>
      </c>
      <c r="D283" s="81" t="s">
        <v>28</v>
      </c>
      <c r="E283" s="276" t="s">
        <v>67</v>
      </c>
      <c r="F283" s="115">
        <v>0</v>
      </c>
      <c r="G283" s="116">
        <v>0</v>
      </c>
      <c r="H283" s="116">
        <v>12</v>
      </c>
      <c r="I283" s="116">
        <v>24</v>
      </c>
      <c r="J283" s="158">
        <v>22</v>
      </c>
      <c r="K283" s="53">
        <v>2</v>
      </c>
      <c r="L283" s="144">
        <f t="shared" si="58"/>
        <v>58</v>
      </c>
      <c r="M283" s="361">
        <f t="shared" si="55"/>
        <v>24</v>
      </c>
      <c r="N283" s="371" t="str">
        <f t="shared" si="54"/>
        <v>NO</v>
      </c>
      <c r="O283" s="372" t="str">
        <f t="shared" si="56"/>
        <v/>
      </c>
      <c r="P283" s="2"/>
      <c r="Q283" s="55" t="str">
        <f t="shared" si="57"/>
        <v xml:space="preserve"> </v>
      </c>
      <c r="R283" s="2"/>
      <c r="S283" s="166"/>
    </row>
    <row r="284" spans="1:19" ht="16.5">
      <c r="A284" s="2"/>
      <c r="B284" s="79" t="s">
        <v>95</v>
      </c>
      <c r="C284" s="107" t="s">
        <v>96</v>
      </c>
      <c r="D284" s="81" t="s">
        <v>28</v>
      </c>
      <c r="E284" s="276" t="s">
        <v>67</v>
      </c>
      <c r="F284" s="115">
        <v>0</v>
      </c>
      <c r="G284" s="116">
        <v>5</v>
      </c>
      <c r="H284" s="116">
        <v>12</v>
      </c>
      <c r="I284" s="116">
        <v>15</v>
      </c>
      <c r="J284" s="158">
        <v>26</v>
      </c>
      <c r="K284" s="53">
        <v>2</v>
      </c>
      <c r="L284" s="144">
        <f t="shared" si="58"/>
        <v>58</v>
      </c>
      <c r="M284" s="361">
        <f>(F284/5)+(G284/5)+(H284/4)+(I284/3)+(J284/2)+K284</f>
        <v>24</v>
      </c>
      <c r="N284" s="371" t="str">
        <f>IF(L284&gt;84,"Yes","NO")</f>
        <v>NO</v>
      </c>
      <c r="O284" s="372"/>
      <c r="P284" s="2"/>
      <c r="Q284" s="55"/>
      <c r="R284" s="2"/>
      <c r="S284" s="166"/>
    </row>
    <row r="285" spans="1:19" ht="16.5">
      <c r="A285" s="2"/>
      <c r="B285" s="79" t="s">
        <v>168</v>
      </c>
      <c r="C285" s="107">
        <v>1435</v>
      </c>
      <c r="D285" s="81" t="s">
        <v>21</v>
      </c>
      <c r="E285" s="276" t="s">
        <v>48</v>
      </c>
      <c r="F285" s="115">
        <v>0</v>
      </c>
      <c r="G285" s="116">
        <v>0</v>
      </c>
      <c r="H285" s="116">
        <v>16</v>
      </c>
      <c r="I285" s="116">
        <v>18</v>
      </c>
      <c r="J285" s="158">
        <v>22</v>
      </c>
      <c r="K285" s="53">
        <v>3</v>
      </c>
      <c r="L285" s="144">
        <f t="shared" si="58"/>
        <v>56</v>
      </c>
      <c r="M285" s="361">
        <f t="shared" si="55"/>
        <v>24</v>
      </c>
      <c r="N285" s="371" t="str">
        <f t="shared" si="54"/>
        <v>NO</v>
      </c>
      <c r="O285" s="372" t="str">
        <f>IF(N285="yes","S","")</f>
        <v/>
      </c>
      <c r="P285" s="2"/>
      <c r="Q285" s="55" t="str">
        <f>IF(L285=0," ",IF(M285&lt;&gt;24,"ERROR!"," "))</f>
        <v xml:space="preserve"> </v>
      </c>
      <c r="R285" s="2"/>
      <c r="S285" s="166"/>
    </row>
    <row r="286" spans="1:19" ht="16.5">
      <c r="A286" s="2"/>
      <c r="B286" s="79" t="s">
        <v>90</v>
      </c>
      <c r="C286" s="107">
        <v>1845</v>
      </c>
      <c r="D286" s="81" t="s">
        <v>28</v>
      </c>
      <c r="E286" s="276" t="s">
        <v>67</v>
      </c>
      <c r="F286" s="115">
        <v>0</v>
      </c>
      <c r="G286" s="116">
        <v>10</v>
      </c>
      <c r="H286" s="116">
        <v>8</v>
      </c>
      <c r="I286" s="116">
        <v>21</v>
      </c>
      <c r="J286" s="158">
        <v>16</v>
      </c>
      <c r="K286" s="53">
        <v>5</v>
      </c>
      <c r="L286" s="144">
        <f t="shared" si="58"/>
        <v>55</v>
      </c>
      <c r="M286" s="361">
        <f t="shared" si="55"/>
        <v>24</v>
      </c>
      <c r="N286" s="371" t="str">
        <f t="shared" si="54"/>
        <v>NO</v>
      </c>
      <c r="O286" s="372" t="str">
        <f>IF(N286="yes","S","")</f>
        <v/>
      </c>
      <c r="P286" s="2"/>
      <c r="Q286" s="55" t="str">
        <f>IF(L286=0," ",IF(M286&lt;&gt;24,"ERROR!"," "))</f>
        <v xml:space="preserve"> </v>
      </c>
      <c r="R286" s="2"/>
      <c r="S286" s="166"/>
    </row>
    <row r="287" spans="1:19" ht="16.5">
      <c r="A287" s="2"/>
      <c r="B287" s="79" t="s">
        <v>169</v>
      </c>
      <c r="C287" s="107">
        <v>1840</v>
      </c>
      <c r="D287" s="81" t="s">
        <v>28</v>
      </c>
      <c r="E287" s="276" t="s">
        <v>67</v>
      </c>
      <c r="F287" s="115">
        <v>0</v>
      </c>
      <c r="G287" s="116">
        <v>0</v>
      </c>
      <c r="H287" s="116">
        <v>0</v>
      </c>
      <c r="I287" s="116">
        <v>33</v>
      </c>
      <c r="J287" s="158">
        <v>20</v>
      </c>
      <c r="K287" s="53">
        <v>3</v>
      </c>
      <c r="L287" s="144">
        <f t="shared" si="58"/>
        <v>53</v>
      </c>
      <c r="M287" s="361">
        <f t="shared" si="55"/>
        <v>24</v>
      </c>
      <c r="N287" s="371" t="str">
        <f t="shared" si="54"/>
        <v>NO</v>
      </c>
      <c r="O287" s="372" t="str">
        <f>IF(N287="yes","S","")</f>
        <v/>
      </c>
      <c r="P287" s="2"/>
      <c r="Q287" s="55" t="str">
        <f>IF(L287=0," ",IF(M287&lt;&gt;24,"ERROR!"," "))</f>
        <v xml:space="preserve"> </v>
      </c>
      <c r="R287" s="2"/>
      <c r="S287" s="166"/>
    </row>
    <row r="288" spans="1:19" ht="16.5">
      <c r="A288" s="2"/>
      <c r="B288" s="79" t="s">
        <v>149</v>
      </c>
      <c r="C288" s="107">
        <v>1054</v>
      </c>
      <c r="D288" s="81" t="s">
        <v>28</v>
      </c>
      <c r="E288" s="276" t="s">
        <v>67</v>
      </c>
      <c r="F288" s="115">
        <v>0</v>
      </c>
      <c r="G288" s="116">
        <v>5</v>
      </c>
      <c r="H288" s="116">
        <v>0</v>
      </c>
      <c r="I288" s="116">
        <v>18</v>
      </c>
      <c r="J288" s="158">
        <v>30</v>
      </c>
      <c r="K288" s="53">
        <v>2</v>
      </c>
      <c r="L288" s="144">
        <f t="shared" si="58"/>
        <v>53</v>
      </c>
      <c r="M288" s="361">
        <f t="shared" si="55"/>
        <v>24</v>
      </c>
      <c r="N288" s="371" t="str">
        <f t="shared" si="54"/>
        <v>NO</v>
      </c>
      <c r="O288" s="372" t="str">
        <f>IF(N288="yes","S","")</f>
        <v/>
      </c>
      <c r="P288" s="2"/>
      <c r="Q288" s="55" t="str">
        <f>IF(L288=0," ",IF(M288&lt;&gt;24,"ERROR!"," "))</f>
        <v xml:space="preserve"> </v>
      </c>
      <c r="R288" s="2"/>
      <c r="S288" s="166"/>
    </row>
    <row r="289" spans="1:19" ht="16.5">
      <c r="A289" s="2"/>
      <c r="B289" s="79" t="s">
        <v>97</v>
      </c>
      <c r="C289" s="107">
        <v>2786</v>
      </c>
      <c r="D289" s="81" t="s">
        <v>21</v>
      </c>
      <c r="E289" s="276" t="s">
        <v>67</v>
      </c>
      <c r="F289" s="115">
        <v>0</v>
      </c>
      <c r="G289" s="116">
        <v>5</v>
      </c>
      <c r="H289" s="116">
        <v>8</v>
      </c>
      <c r="I289" s="116">
        <v>24</v>
      </c>
      <c r="J289" s="158">
        <v>16</v>
      </c>
      <c r="K289" s="53">
        <v>5</v>
      </c>
      <c r="L289" s="144">
        <f t="shared" si="58"/>
        <v>53</v>
      </c>
      <c r="M289" s="361">
        <f t="shared" si="55"/>
        <v>24</v>
      </c>
      <c r="N289" s="371" t="str">
        <f>IF(L289&gt;84,"Yes","NO")</f>
        <v>NO</v>
      </c>
      <c r="O289" s="372"/>
      <c r="P289" s="2"/>
      <c r="Q289" s="55"/>
      <c r="R289" s="2"/>
      <c r="S289" s="166"/>
    </row>
    <row r="290" spans="1:19" ht="16.5">
      <c r="A290" s="2"/>
      <c r="B290" s="79" t="s">
        <v>114</v>
      </c>
      <c r="C290" s="107">
        <v>1615</v>
      </c>
      <c r="D290" s="387" t="s">
        <v>61</v>
      </c>
      <c r="E290" s="276" t="s">
        <v>67</v>
      </c>
      <c r="F290" s="115">
        <v>0</v>
      </c>
      <c r="G290" s="116">
        <v>5</v>
      </c>
      <c r="H290" s="116">
        <v>16</v>
      </c>
      <c r="I290" s="116">
        <v>12</v>
      </c>
      <c r="J290" s="158">
        <v>16</v>
      </c>
      <c r="K290" s="53">
        <v>7</v>
      </c>
      <c r="L290" s="144">
        <f t="shared" si="58"/>
        <v>49</v>
      </c>
      <c r="M290" s="361">
        <f t="shared" si="55"/>
        <v>24</v>
      </c>
      <c r="N290" s="371" t="str">
        <f t="shared" si="54"/>
        <v>NO</v>
      </c>
      <c r="O290" s="372" t="str">
        <f>IF(N290="yes","S","")</f>
        <v/>
      </c>
      <c r="P290" s="2"/>
      <c r="Q290" s="55" t="str">
        <f>IF(L290=0," ",IF(M290&lt;&gt;24,"ERROR!"," "))</f>
        <v xml:space="preserve"> </v>
      </c>
      <c r="R290" s="2"/>
      <c r="S290" s="166"/>
    </row>
    <row r="291" spans="1:19" ht="16.5">
      <c r="A291" s="2"/>
      <c r="B291" s="79" t="s">
        <v>112</v>
      </c>
      <c r="C291" s="107">
        <v>1847</v>
      </c>
      <c r="D291" s="81" t="s">
        <v>28</v>
      </c>
      <c r="E291" s="276" t="s">
        <v>67</v>
      </c>
      <c r="F291" s="115">
        <v>0</v>
      </c>
      <c r="G291" s="116">
        <v>10</v>
      </c>
      <c r="H291" s="116">
        <v>16</v>
      </c>
      <c r="I291" s="116">
        <v>9</v>
      </c>
      <c r="J291" s="158">
        <v>14</v>
      </c>
      <c r="K291" s="53">
        <v>8</v>
      </c>
      <c r="L291" s="144">
        <f t="shared" si="58"/>
        <v>49</v>
      </c>
      <c r="M291" s="361">
        <f>(F291/5)+(G291/5)+(H291/4)+(I291/3)+(J291/2)+K291</f>
        <v>24</v>
      </c>
      <c r="N291" s="371" t="str">
        <f>IF(L291&gt;84,"Yes","NO")</f>
        <v>NO</v>
      </c>
      <c r="O291" s="372"/>
      <c r="P291" s="2"/>
      <c r="Q291" s="55"/>
      <c r="R291" s="2"/>
      <c r="S291" s="166"/>
    </row>
    <row r="292" spans="1:19" ht="16.5">
      <c r="A292" s="2"/>
      <c r="B292" s="79" t="s">
        <v>170</v>
      </c>
      <c r="C292" s="107">
        <v>1021</v>
      </c>
      <c r="D292" s="81" t="s">
        <v>28</v>
      </c>
      <c r="E292" s="276" t="s">
        <v>67</v>
      </c>
      <c r="F292" s="115">
        <v>0</v>
      </c>
      <c r="G292" s="116">
        <v>0</v>
      </c>
      <c r="H292" s="116">
        <v>4</v>
      </c>
      <c r="I292" s="116">
        <v>15</v>
      </c>
      <c r="J292" s="158">
        <v>30</v>
      </c>
      <c r="K292" s="53">
        <v>3</v>
      </c>
      <c r="L292" s="144">
        <f t="shared" si="58"/>
        <v>49</v>
      </c>
      <c r="M292" s="361">
        <f t="shared" si="55"/>
        <v>24</v>
      </c>
      <c r="N292" s="371" t="str">
        <f>IF(L292&gt;84,"Yes","NO")</f>
        <v>NO</v>
      </c>
      <c r="O292" s="372" t="str">
        <f t="shared" ref="O292:O301" si="59">IF(N292="yes","S","")</f>
        <v/>
      </c>
      <c r="P292" s="2"/>
      <c r="Q292" s="55" t="str">
        <f t="shared" ref="Q292:Q301" si="60">IF(L292=0," ",IF(M292&lt;&gt;24,"ERROR!"," "))</f>
        <v xml:space="preserve"> </v>
      </c>
      <c r="R292" s="2"/>
      <c r="S292" s="166"/>
    </row>
    <row r="293" spans="1:19" ht="16.5">
      <c r="A293" s="2"/>
      <c r="B293" s="79" t="s">
        <v>171</v>
      </c>
      <c r="C293" s="107">
        <v>1395</v>
      </c>
      <c r="D293" s="81" t="s">
        <v>28</v>
      </c>
      <c r="E293" s="276" t="s">
        <v>67</v>
      </c>
      <c r="F293" s="115">
        <v>0</v>
      </c>
      <c r="G293" s="116">
        <v>0</v>
      </c>
      <c r="H293" s="116">
        <v>20</v>
      </c>
      <c r="I293" s="116">
        <v>21</v>
      </c>
      <c r="J293" s="158">
        <v>8</v>
      </c>
      <c r="K293" s="53">
        <v>8</v>
      </c>
      <c r="L293" s="144">
        <f t="shared" si="58"/>
        <v>49</v>
      </c>
      <c r="M293" s="361">
        <f t="shared" si="55"/>
        <v>24</v>
      </c>
      <c r="N293" s="371" t="str">
        <f>IF(L293&gt;84,"Yes","NO")</f>
        <v>NO</v>
      </c>
      <c r="O293" s="372" t="str">
        <f t="shared" si="59"/>
        <v/>
      </c>
      <c r="P293" s="2"/>
      <c r="Q293" s="55" t="str">
        <f t="shared" si="60"/>
        <v xml:space="preserve"> </v>
      </c>
      <c r="R293" s="2"/>
      <c r="S293" s="166"/>
    </row>
    <row r="294" spans="1:19" ht="16.5">
      <c r="A294" s="2"/>
      <c r="B294" s="79" t="s">
        <v>104</v>
      </c>
      <c r="C294" s="107">
        <v>1836</v>
      </c>
      <c r="D294" s="81" t="s">
        <v>28</v>
      </c>
      <c r="E294" s="276" t="s">
        <v>67</v>
      </c>
      <c r="F294" s="115">
        <v>0</v>
      </c>
      <c r="G294" s="116">
        <v>0</v>
      </c>
      <c r="H294" s="116">
        <v>4</v>
      </c>
      <c r="I294" s="116">
        <v>15</v>
      </c>
      <c r="J294" s="158">
        <v>30</v>
      </c>
      <c r="K294" s="53">
        <v>3</v>
      </c>
      <c r="L294" s="144">
        <f t="shared" si="58"/>
        <v>49</v>
      </c>
      <c r="M294" s="361">
        <f t="shared" si="55"/>
        <v>24</v>
      </c>
      <c r="N294" s="371" t="str">
        <f>IF(L294&gt;84,"Yes","NO")</f>
        <v>NO</v>
      </c>
      <c r="O294" s="372" t="str">
        <f t="shared" si="59"/>
        <v/>
      </c>
      <c r="P294" s="2"/>
      <c r="Q294" s="55" t="str">
        <f t="shared" si="60"/>
        <v xml:space="preserve"> </v>
      </c>
      <c r="R294" s="2"/>
      <c r="S294" s="166"/>
    </row>
    <row r="295" spans="1:19" ht="16.5">
      <c r="A295" s="2"/>
      <c r="B295" s="79" t="s">
        <v>126</v>
      </c>
      <c r="C295" s="107">
        <v>1841</v>
      </c>
      <c r="D295" s="81" t="s">
        <v>28</v>
      </c>
      <c r="E295" s="276" t="s">
        <v>67</v>
      </c>
      <c r="F295" s="115">
        <v>0</v>
      </c>
      <c r="G295" s="116">
        <v>10</v>
      </c>
      <c r="H295" s="116">
        <v>0</v>
      </c>
      <c r="I295" s="116">
        <v>24</v>
      </c>
      <c r="J295" s="158">
        <v>14</v>
      </c>
      <c r="K295" s="53">
        <v>7</v>
      </c>
      <c r="L295" s="144">
        <f t="shared" si="58"/>
        <v>48</v>
      </c>
      <c r="M295" s="361">
        <f t="shared" si="55"/>
        <v>24</v>
      </c>
      <c r="N295" s="371" t="str">
        <f t="shared" si="54"/>
        <v>NO</v>
      </c>
      <c r="O295" s="372" t="str">
        <f t="shared" si="59"/>
        <v/>
      </c>
      <c r="P295" s="2"/>
      <c r="Q295" s="55" t="str">
        <f t="shared" si="60"/>
        <v xml:space="preserve"> </v>
      </c>
      <c r="R295" s="2"/>
      <c r="S295" s="166"/>
    </row>
    <row r="296" spans="1:19" ht="16.5">
      <c r="A296" s="2"/>
      <c r="B296" s="79" t="s">
        <v>172</v>
      </c>
      <c r="C296" s="107">
        <v>1844</v>
      </c>
      <c r="D296" s="81" t="s">
        <v>28</v>
      </c>
      <c r="E296" s="276" t="s">
        <v>67</v>
      </c>
      <c r="F296" s="115">
        <v>0</v>
      </c>
      <c r="G296" s="116">
        <v>5</v>
      </c>
      <c r="H296" s="116">
        <v>4</v>
      </c>
      <c r="I296" s="116">
        <v>15</v>
      </c>
      <c r="J296" s="158">
        <v>22</v>
      </c>
      <c r="K296" s="53">
        <v>6</v>
      </c>
      <c r="L296" s="144">
        <f t="shared" si="58"/>
        <v>46</v>
      </c>
      <c r="M296" s="361">
        <f t="shared" si="55"/>
        <v>24</v>
      </c>
      <c r="N296" s="371" t="str">
        <f t="shared" si="54"/>
        <v>NO</v>
      </c>
      <c r="O296" s="372" t="str">
        <f t="shared" si="59"/>
        <v/>
      </c>
      <c r="P296" s="2"/>
      <c r="Q296" s="55" t="str">
        <f t="shared" si="60"/>
        <v xml:space="preserve"> </v>
      </c>
      <c r="R296" s="2"/>
      <c r="S296" s="166"/>
    </row>
    <row r="297" spans="1:19" ht="16.5">
      <c r="A297" s="2"/>
      <c r="B297" s="79" t="s">
        <v>124</v>
      </c>
      <c r="C297" s="107" t="s">
        <v>96</v>
      </c>
      <c r="D297" s="81" t="s">
        <v>28</v>
      </c>
      <c r="E297" s="276" t="s">
        <v>67</v>
      </c>
      <c r="F297" s="115">
        <v>0</v>
      </c>
      <c r="G297" s="116">
        <v>0</v>
      </c>
      <c r="H297" s="116">
        <v>12</v>
      </c>
      <c r="I297" s="116">
        <v>12</v>
      </c>
      <c r="J297" s="158">
        <v>22</v>
      </c>
      <c r="K297" s="53">
        <v>6</v>
      </c>
      <c r="L297" s="144">
        <f t="shared" si="58"/>
        <v>46</v>
      </c>
      <c r="M297" s="361">
        <f t="shared" si="55"/>
        <v>24</v>
      </c>
      <c r="N297" s="371" t="str">
        <f>IF(L297&gt;84,"Yes","NO")</f>
        <v>NO</v>
      </c>
      <c r="O297" s="372" t="str">
        <f t="shared" si="59"/>
        <v/>
      </c>
      <c r="P297" s="2"/>
      <c r="Q297" s="55" t="str">
        <f t="shared" si="60"/>
        <v xml:space="preserve"> </v>
      </c>
      <c r="R297" s="2"/>
      <c r="S297" s="166"/>
    </row>
    <row r="298" spans="1:19" ht="16.5">
      <c r="A298" s="2"/>
      <c r="B298" s="79" t="s">
        <v>121</v>
      </c>
      <c r="C298" s="107">
        <v>1810</v>
      </c>
      <c r="D298" s="81" t="s">
        <v>18</v>
      </c>
      <c r="E298" s="276" t="s">
        <v>67</v>
      </c>
      <c r="F298" s="115">
        <v>0</v>
      </c>
      <c r="G298" s="116">
        <v>0</v>
      </c>
      <c r="H298" s="116">
        <v>8</v>
      </c>
      <c r="I298" s="116">
        <v>12</v>
      </c>
      <c r="J298" s="158">
        <v>26</v>
      </c>
      <c r="K298" s="53">
        <v>5</v>
      </c>
      <c r="L298" s="144">
        <f t="shared" si="58"/>
        <v>46</v>
      </c>
      <c r="M298" s="361">
        <f t="shared" si="55"/>
        <v>24</v>
      </c>
      <c r="N298" s="371" t="str">
        <f t="shared" si="54"/>
        <v>NO</v>
      </c>
      <c r="O298" s="372" t="str">
        <f t="shared" si="59"/>
        <v/>
      </c>
      <c r="P298" s="2"/>
      <c r="Q298" s="55" t="str">
        <f t="shared" si="60"/>
        <v xml:space="preserve"> </v>
      </c>
      <c r="R298" s="2"/>
      <c r="S298" s="166"/>
    </row>
    <row r="299" spans="1:19" ht="16.5">
      <c r="A299" s="2"/>
      <c r="B299" s="79" t="s">
        <v>116</v>
      </c>
      <c r="C299" s="107">
        <v>1848</v>
      </c>
      <c r="D299" s="81" t="s">
        <v>28</v>
      </c>
      <c r="E299" s="276" t="s">
        <v>67</v>
      </c>
      <c r="F299" s="115">
        <v>0</v>
      </c>
      <c r="G299" s="116">
        <v>0</v>
      </c>
      <c r="H299" s="116">
        <v>8</v>
      </c>
      <c r="I299" s="116">
        <v>12</v>
      </c>
      <c r="J299" s="158">
        <v>22</v>
      </c>
      <c r="K299" s="53">
        <v>7</v>
      </c>
      <c r="L299" s="144">
        <f t="shared" si="58"/>
        <v>42</v>
      </c>
      <c r="M299" s="361">
        <f t="shared" si="55"/>
        <v>24</v>
      </c>
      <c r="N299" s="371" t="str">
        <f t="shared" si="54"/>
        <v>NO</v>
      </c>
      <c r="O299" s="372" t="str">
        <f t="shared" si="59"/>
        <v/>
      </c>
      <c r="P299" s="2"/>
      <c r="Q299" s="55" t="str">
        <f t="shared" si="60"/>
        <v xml:space="preserve"> </v>
      </c>
      <c r="R299" s="2"/>
      <c r="S299" s="166"/>
    </row>
    <row r="300" spans="1:19" ht="16.5">
      <c r="A300" s="2"/>
      <c r="B300" s="79" t="s">
        <v>123</v>
      </c>
      <c r="C300" s="107">
        <v>1053</v>
      </c>
      <c r="D300" s="81" t="s">
        <v>28</v>
      </c>
      <c r="E300" s="276" t="s">
        <v>67</v>
      </c>
      <c r="F300" s="115">
        <v>0</v>
      </c>
      <c r="G300" s="116">
        <v>0</v>
      </c>
      <c r="H300" s="116">
        <v>16</v>
      </c>
      <c r="I300" s="116">
        <v>15</v>
      </c>
      <c r="J300" s="158">
        <v>8</v>
      </c>
      <c r="K300" s="53">
        <v>11</v>
      </c>
      <c r="L300" s="144">
        <f t="shared" si="58"/>
        <v>39</v>
      </c>
      <c r="M300" s="361">
        <f t="shared" si="55"/>
        <v>24</v>
      </c>
      <c r="N300" s="371" t="str">
        <f t="shared" si="54"/>
        <v>NO</v>
      </c>
      <c r="O300" s="372" t="str">
        <f t="shared" si="59"/>
        <v/>
      </c>
      <c r="P300" s="2"/>
      <c r="Q300" s="55" t="str">
        <f t="shared" si="60"/>
        <v xml:space="preserve"> </v>
      </c>
      <c r="R300" s="2"/>
      <c r="S300" s="166"/>
    </row>
    <row r="301" spans="1:19" ht="16.5">
      <c r="A301" s="2"/>
      <c r="B301" s="79" t="s">
        <v>118</v>
      </c>
      <c r="C301" s="107">
        <v>1218</v>
      </c>
      <c r="D301" s="81" t="s">
        <v>26</v>
      </c>
      <c r="E301" s="276" t="s">
        <v>67</v>
      </c>
      <c r="F301" s="115">
        <v>0</v>
      </c>
      <c r="G301" s="116">
        <v>0</v>
      </c>
      <c r="H301" s="116">
        <v>4</v>
      </c>
      <c r="I301" s="116">
        <v>6</v>
      </c>
      <c r="J301" s="158">
        <v>24</v>
      </c>
      <c r="K301" s="53">
        <v>9</v>
      </c>
      <c r="L301" s="144">
        <f t="shared" si="58"/>
        <v>34</v>
      </c>
      <c r="M301" s="361">
        <f t="shared" si="55"/>
        <v>24</v>
      </c>
      <c r="N301" s="371" t="str">
        <f t="shared" si="54"/>
        <v>NO</v>
      </c>
      <c r="O301" s="372" t="str">
        <f t="shared" si="59"/>
        <v/>
      </c>
      <c r="P301" s="2"/>
      <c r="Q301" s="55" t="str">
        <f t="shared" si="60"/>
        <v xml:space="preserve"> </v>
      </c>
      <c r="R301" s="2"/>
      <c r="S301" s="166"/>
    </row>
    <row r="302" spans="1:19" ht="17.25" thickBot="1">
      <c r="A302" s="2"/>
      <c r="B302" s="148" t="s">
        <v>109</v>
      </c>
      <c r="C302" s="96">
        <v>1843</v>
      </c>
      <c r="D302" s="228" t="s">
        <v>28</v>
      </c>
      <c r="E302" s="380" t="s">
        <v>67</v>
      </c>
      <c r="F302" s="261">
        <v>0</v>
      </c>
      <c r="G302" s="262">
        <v>0</v>
      </c>
      <c r="H302" s="262">
        <v>12</v>
      </c>
      <c r="I302" s="262">
        <v>9</v>
      </c>
      <c r="J302" s="381">
        <v>0</v>
      </c>
      <c r="K302" s="46">
        <v>18</v>
      </c>
      <c r="L302" s="189">
        <f t="shared" si="58"/>
        <v>21</v>
      </c>
      <c r="M302" s="361">
        <f>(F302/5)+(G302/5)+(H302/4)+(I302/3)+(J302/2)+K302</f>
        <v>24</v>
      </c>
      <c r="N302" s="357" t="str">
        <f>IF(L302&gt;102,"Yes","NO")</f>
        <v>NO</v>
      </c>
      <c r="O302" s="358" t="str">
        <f>IF(N302="yes","G","")</f>
        <v/>
      </c>
      <c r="P302" s="2"/>
      <c r="Q302" s="55"/>
      <c r="R302" s="2"/>
      <c r="S302" s="166"/>
    </row>
    <row r="303" spans="1:19" ht="16.5" thickBot="1">
      <c r="A303" s="166"/>
      <c r="B303" s="343" t="s">
        <v>127</v>
      </c>
      <c r="C303" s="933" t="s">
        <v>173</v>
      </c>
      <c r="D303" s="933"/>
      <c r="E303" s="933"/>
      <c r="F303" s="933"/>
      <c r="G303" s="933"/>
      <c r="H303" s="933"/>
      <c r="I303" s="933"/>
      <c r="J303" s="933"/>
      <c r="K303" s="933"/>
      <c r="L303" s="933"/>
      <c r="M303" s="933"/>
      <c r="N303" s="933"/>
      <c r="O303" s="947" t="s">
        <v>174</v>
      </c>
      <c r="P303" s="948"/>
      <c r="Q303" s="948"/>
      <c r="R303" s="388">
        <f>COUNT(E214:F302)</f>
        <v>89</v>
      </c>
      <c r="S303" s="166"/>
    </row>
    <row r="304" spans="1:19" ht="16.5" thickBot="1">
      <c r="A304" s="2"/>
      <c r="B304" s="3"/>
      <c r="C304" s="4"/>
      <c r="D304" s="5"/>
      <c r="E304" s="6"/>
      <c r="F304" s="7"/>
      <c r="G304" s="7"/>
      <c r="H304" s="7"/>
      <c r="I304" s="7"/>
      <c r="J304" s="7"/>
      <c r="K304" s="8"/>
      <c r="L304" s="9"/>
      <c r="M304" s="8"/>
      <c r="N304" s="10"/>
      <c r="O304" s="11"/>
      <c r="P304" s="2"/>
      <c r="Q304" s="2"/>
      <c r="R304" s="2"/>
      <c r="S304" s="166"/>
    </row>
    <row r="305" spans="1:19" ht="21.75" thickBot="1">
      <c r="A305" s="2"/>
      <c r="B305" s="944" t="s">
        <v>175</v>
      </c>
      <c r="C305" s="945"/>
      <c r="D305" s="945"/>
      <c r="E305" s="945"/>
      <c r="F305" s="945"/>
      <c r="G305" s="945"/>
      <c r="H305" s="945"/>
      <c r="I305" s="945"/>
      <c r="J305" s="945"/>
      <c r="K305" s="949"/>
      <c r="L305" s="9"/>
      <c r="M305" s="351">
        <v>24</v>
      </c>
      <c r="N305" s="352" t="s">
        <v>3</v>
      </c>
      <c r="O305" s="11"/>
      <c r="P305" s="2"/>
      <c r="Q305" s="2"/>
      <c r="R305" s="2"/>
      <c r="S305" s="166"/>
    </row>
    <row r="306" spans="1:19" ht="26.25" thickBot="1">
      <c r="A306" s="3"/>
      <c r="B306" s="184" t="s">
        <v>4</v>
      </c>
      <c r="C306" s="26" t="s">
        <v>5</v>
      </c>
      <c r="D306" s="389" t="s">
        <v>6</v>
      </c>
      <c r="E306" s="390" t="s">
        <v>7</v>
      </c>
      <c r="F306" s="391" t="s">
        <v>8</v>
      </c>
      <c r="G306" s="285">
        <v>5</v>
      </c>
      <c r="H306" s="285">
        <v>4</v>
      </c>
      <c r="I306" s="285">
        <v>3</v>
      </c>
      <c r="J306" s="353">
        <v>2</v>
      </c>
      <c r="K306" s="287">
        <v>0</v>
      </c>
      <c r="L306" s="288" t="s">
        <v>9</v>
      </c>
      <c r="M306" s="304" t="s">
        <v>156</v>
      </c>
      <c r="N306" s="392" t="s">
        <v>11</v>
      </c>
      <c r="O306" s="26" t="s">
        <v>12</v>
      </c>
      <c r="P306" s="3"/>
      <c r="Q306" s="27" t="s">
        <v>13</v>
      </c>
      <c r="R306" s="2"/>
      <c r="S306" s="166"/>
    </row>
    <row r="307" spans="1:19" ht="16.5">
      <c r="A307" s="2"/>
      <c r="B307" s="152" t="s">
        <v>17</v>
      </c>
      <c r="C307" s="123">
        <v>786</v>
      </c>
      <c r="D307" s="153" t="s">
        <v>18</v>
      </c>
      <c r="E307" s="170" t="s">
        <v>24</v>
      </c>
      <c r="F307" s="261">
        <v>0</v>
      </c>
      <c r="G307" s="262">
        <v>65</v>
      </c>
      <c r="H307" s="262">
        <v>44</v>
      </c>
      <c r="I307" s="262"/>
      <c r="J307" s="393"/>
      <c r="K307" s="46"/>
      <c r="L307" s="292">
        <f t="shared" ref="L307:L318" si="61">SUM($F307:$J307)</f>
        <v>109</v>
      </c>
      <c r="M307" s="54">
        <f t="shared" ref="M307:M317" si="62">(F307/5)+(G307/5)+(H307/4)+(I307/3)+(J307/2)+K307</f>
        <v>24</v>
      </c>
      <c r="N307" s="394" t="str">
        <f>IF(L307&gt;114,"Yes","NO")</f>
        <v>NO</v>
      </c>
      <c r="O307" s="395" t="str">
        <f>IF(N307="yes","HM","")</f>
        <v/>
      </c>
      <c r="P307" s="2"/>
      <c r="Q307" s="55" t="str">
        <f t="shared" ref="Q307:Q377" si="63">IF(L307=0," ",IF(M307&lt;&gt;24,"ERROR!"," "))</f>
        <v xml:space="preserve"> </v>
      </c>
      <c r="R307" s="2"/>
      <c r="S307" s="166"/>
    </row>
    <row r="308" spans="1:19" ht="16.5">
      <c r="A308" s="2"/>
      <c r="B308" s="39" t="s">
        <v>22</v>
      </c>
      <c r="C308" s="40">
        <v>1266</v>
      </c>
      <c r="D308" s="396" t="s">
        <v>23</v>
      </c>
      <c r="E308" s="370" t="s">
        <v>24</v>
      </c>
      <c r="F308" s="280">
        <v>0</v>
      </c>
      <c r="G308" s="222">
        <v>65</v>
      </c>
      <c r="H308" s="222">
        <v>28</v>
      </c>
      <c r="I308" s="222">
        <v>12</v>
      </c>
      <c r="J308" s="397"/>
      <c r="K308" s="53"/>
      <c r="L308" s="295">
        <f t="shared" si="61"/>
        <v>105</v>
      </c>
      <c r="M308" s="54">
        <f t="shared" si="62"/>
        <v>24</v>
      </c>
      <c r="N308" s="394" t="str">
        <f>IF(L308&gt;114,"Yes","NO")</f>
        <v>NO</v>
      </c>
      <c r="O308" s="395" t="str">
        <f>IF(N308="yes","HM","")</f>
        <v/>
      </c>
      <c r="P308" s="2"/>
      <c r="Q308" s="55" t="str">
        <f t="shared" si="63"/>
        <v xml:space="preserve"> </v>
      </c>
      <c r="R308" s="2"/>
      <c r="S308" s="166"/>
    </row>
    <row r="309" spans="1:19" ht="16.5">
      <c r="A309" s="2"/>
      <c r="B309" s="79" t="s">
        <v>20</v>
      </c>
      <c r="C309" s="145">
        <v>1376</v>
      </c>
      <c r="D309" s="81" t="s">
        <v>21</v>
      </c>
      <c r="E309" s="276" t="s">
        <v>24</v>
      </c>
      <c r="F309" s="115">
        <v>0</v>
      </c>
      <c r="G309" s="116">
        <v>50</v>
      </c>
      <c r="H309" s="116">
        <v>28</v>
      </c>
      <c r="I309" s="116">
        <v>18</v>
      </c>
      <c r="J309" s="398">
        <v>2</v>
      </c>
      <c r="K309" s="53"/>
      <c r="L309" s="295">
        <f t="shared" si="61"/>
        <v>98</v>
      </c>
      <c r="M309" s="48">
        <f>(F309/5)+(G309/5)+(H309/4)+(I309/3)+(J309/2)+K309</f>
        <v>24</v>
      </c>
      <c r="N309" s="399" t="str">
        <f>IF(L309&gt;109,"Yes","NO")</f>
        <v>NO</v>
      </c>
      <c r="O309" s="400" t="str">
        <f>IF(N309="yes","M","")</f>
        <v/>
      </c>
      <c r="P309" s="2"/>
      <c r="Q309" s="55" t="str">
        <f>IF(L309=0," ",IF(M309&lt;&gt;24,"ERROR!"," "))</f>
        <v xml:space="preserve"> </v>
      </c>
      <c r="R309" s="2"/>
      <c r="S309" s="166"/>
    </row>
    <row r="310" spans="1:19" ht="16.5">
      <c r="A310" s="2"/>
      <c r="B310" s="133" t="s">
        <v>14</v>
      </c>
      <c r="C310" s="107">
        <v>6027</v>
      </c>
      <c r="D310" s="156" t="s">
        <v>15</v>
      </c>
      <c r="E310" s="276" t="s">
        <v>24</v>
      </c>
      <c r="F310" s="280">
        <v>25</v>
      </c>
      <c r="G310" s="222">
        <v>15</v>
      </c>
      <c r="H310" s="222">
        <v>40</v>
      </c>
      <c r="I310" s="222">
        <v>15</v>
      </c>
      <c r="J310" s="397">
        <v>2</v>
      </c>
      <c r="K310" s="53"/>
      <c r="L310" s="295">
        <f t="shared" si="61"/>
        <v>97</v>
      </c>
      <c r="M310" s="48">
        <f t="shared" si="62"/>
        <v>24</v>
      </c>
      <c r="N310" s="394" t="str">
        <f>IF(L310&gt;114,"Yes","NO")</f>
        <v>NO</v>
      </c>
      <c r="O310" s="400" t="str">
        <f>IF(N310="yes","HM","")</f>
        <v/>
      </c>
      <c r="P310" s="2"/>
      <c r="Q310" s="55" t="str">
        <f t="shared" si="63"/>
        <v xml:space="preserve"> </v>
      </c>
      <c r="R310" s="2"/>
      <c r="S310" s="166"/>
    </row>
    <row r="311" spans="1:19" ht="17.25" thickBot="1">
      <c r="A311" s="2"/>
      <c r="B311" s="308" t="s">
        <v>132</v>
      </c>
      <c r="C311" s="165">
        <v>2</v>
      </c>
      <c r="D311" s="401" t="s">
        <v>26</v>
      </c>
      <c r="E311" s="402" t="s">
        <v>24</v>
      </c>
      <c r="F311" s="255">
        <v>0</v>
      </c>
      <c r="G311" s="256">
        <v>45</v>
      </c>
      <c r="H311" s="256">
        <v>20</v>
      </c>
      <c r="I311" s="256">
        <v>27</v>
      </c>
      <c r="J311" s="403">
        <v>2</v>
      </c>
      <c r="K311" s="119"/>
      <c r="L311" s="404">
        <f t="shared" si="61"/>
        <v>94</v>
      </c>
      <c r="M311" s="92">
        <f t="shared" si="62"/>
        <v>24</v>
      </c>
      <c r="N311" s="405" t="str">
        <f>IF(L311&gt;114,"Yes","NO")</f>
        <v>NO</v>
      </c>
      <c r="O311" s="406" t="str">
        <f>IF(N311="yes","HM","")</f>
        <v/>
      </c>
      <c r="P311" s="2"/>
      <c r="Q311" s="55" t="str">
        <f t="shared" si="63"/>
        <v xml:space="preserve"> </v>
      </c>
      <c r="R311" s="2"/>
      <c r="S311" s="166"/>
    </row>
    <row r="312" spans="1:19" ht="16.5">
      <c r="A312" s="2"/>
      <c r="B312" s="79" t="s">
        <v>25</v>
      </c>
      <c r="C312" s="145">
        <v>1287</v>
      </c>
      <c r="D312" s="81" t="s">
        <v>26</v>
      </c>
      <c r="E312" s="370" t="s">
        <v>31</v>
      </c>
      <c r="F312" s="115">
        <v>0</v>
      </c>
      <c r="G312" s="116">
        <v>60</v>
      </c>
      <c r="H312" s="116">
        <v>32</v>
      </c>
      <c r="I312" s="116">
        <v>9</v>
      </c>
      <c r="J312" s="398">
        <v>2</v>
      </c>
      <c r="K312" s="53"/>
      <c r="L312" s="295">
        <f t="shared" si="61"/>
        <v>103</v>
      </c>
      <c r="M312" s="48">
        <f>(F312/5)+(G312/5)+(H312/4)+(I312/3)+(J312/2)+K312</f>
        <v>24</v>
      </c>
      <c r="N312" s="407" t="str">
        <f>IF(L312&gt;109,"Yes","NO")</f>
        <v>NO</v>
      </c>
      <c r="O312" s="400" t="str">
        <f>IF(N312="yes","M","")</f>
        <v/>
      </c>
      <c r="P312" s="2"/>
      <c r="Q312" s="55" t="str">
        <f>IF(L312=0," ",IF(M312&lt;&gt;24,"ERROR!"," "))</f>
        <v xml:space="preserve"> </v>
      </c>
      <c r="R312" s="2"/>
      <c r="S312" s="166"/>
    </row>
    <row r="313" spans="1:19" ht="16.5">
      <c r="A313" s="2"/>
      <c r="B313" s="79" t="s">
        <v>50</v>
      </c>
      <c r="C313" s="145">
        <v>1475</v>
      </c>
      <c r="D313" s="81" t="s">
        <v>18</v>
      </c>
      <c r="E313" s="276" t="s">
        <v>31</v>
      </c>
      <c r="F313" s="261">
        <v>0</v>
      </c>
      <c r="G313" s="262">
        <v>60</v>
      </c>
      <c r="H313" s="262">
        <v>32</v>
      </c>
      <c r="I313" s="262">
        <v>9</v>
      </c>
      <c r="J313" s="393">
        <v>2</v>
      </c>
      <c r="K313" s="46"/>
      <c r="L313" s="292">
        <f t="shared" si="61"/>
        <v>103</v>
      </c>
      <c r="M313" s="103">
        <f t="shared" si="62"/>
        <v>24</v>
      </c>
      <c r="N313" s="407" t="str">
        <f>IF(L313&gt;109,"Yes","NO")</f>
        <v>NO</v>
      </c>
      <c r="O313" s="408" t="str">
        <f>IF(N313="yes","M","")</f>
        <v/>
      </c>
      <c r="P313" s="2"/>
      <c r="Q313" s="55" t="str">
        <f t="shared" si="63"/>
        <v xml:space="preserve"> </v>
      </c>
      <c r="R313" s="2"/>
      <c r="S313" s="166"/>
    </row>
    <row r="314" spans="1:19" ht="16.5">
      <c r="A314" s="2"/>
      <c r="B314" s="79" t="s">
        <v>38</v>
      </c>
      <c r="C314" s="109">
        <v>1539</v>
      </c>
      <c r="D314" s="409" t="s">
        <v>26</v>
      </c>
      <c r="E314" s="276" t="s">
        <v>31</v>
      </c>
      <c r="F314" s="115">
        <v>0</v>
      </c>
      <c r="G314" s="116">
        <v>55</v>
      </c>
      <c r="H314" s="116">
        <v>28</v>
      </c>
      <c r="I314" s="116">
        <v>18</v>
      </c>
      <c r="J314" s="398"/>
      <c r="K314" s="53"/>
      <c r="L314" s="295">
        <f t="shared" si="61"/>
        <v>101</v>
      </c>
      <c r="M314" s="48">
        <f t="shared" si="62"/>
        <v>24</v>
      </c>
      <c r="N314" s="410" t="str">
        <f>IF(L314&gt;109,"Yes","NO")</f>
        <v>NO</v>
      </c>
      <c r="O314" s="400" t="str">
        <f>IF(N314="yes","M","")</f>
        <v/>
      </c>
      <c r="P314" s="2"/>
      <c r="Q314" s="55" t="str">
        <f t="shared" si="63"/>
        <v xml:space="preserve"> </v>
      </c>
      <c r="R314" s="2"/>
      <c r="S314" s="166"/>
    </row>
    <row r="315" spans="1:19" ht="16.5">
      <c r="A315" s="2"/>
      <c r="B315" s="95" t="s">
        <v>19</v>
      </c>
      <c r="C315" s="260">
        <v>1456</v>
      </c>
      <c r="D315" s="228" t="s">
        <v>18</v>
      </c>
      <c r="E315" s="380" t="s">
        <v>31</v>
      </c>
      <c r="F315" s="261">
        <v>0</v>
      </c>
      <c r="G315" s="262">
        <v>45</v>
      </c>
      <c r="H315" s="262">
        <v>36</v>
      </c>
      <c r="I315" s="262">
        <v>15</v>
      </c>
      <c r="J315" s="393">
        <v>2</v>
      </c>
      <c r="K315" s="46"/>
      <c r="L315" s="292">
        <f t="shared" si="61"/>
        <v>98</v>
      </c>
      <c r="M315" s="103">
        <f>(F315/5)+(G315/5)+(H315/4)+(I315/3)+(J315/2)+K315</f>
        <v>24</v>
      </c>
      <c r="N315" s="411" t="str">
        <f>IF(L315&gt;109,"Yes","NO")</f>
        <v>NO</v>
      </c>
      <c r="O315" s="408" t="str">
        <f>IF(N315="yes","M","")</f>
        <v/>
      </c>
      <c r="P315" s="2"/>
      <c r="Q315" s="55" t="str">
        <f>IF(L315=0," ",IF(M315&lt;&gt;24,"ERROR!"," "))</f>
        <v xml:space="preserve"> </v>
      </c>
      <c r="R315" s="2"/>
      <c r="S315" s="166"/>
    </row>
    <row r="316" spans="1:19" ht="16.5">
      <c r="A316" s="2"/>
      <c r="B316" s="79" t="s">
        <v>131</v>
      </c>
      <c r="C316" s="107">
        <v>2434</v>
      </c>
      <c r="D316" s="108" t="s">
        <v>28</v>
      </c>
      <c r="E316" s="82" t="s">
        <v>31</v>
      </c>
      <c r="F316" s="157">
        <v>25</v>
      </c>
      <c r="G316" s="157">
        <v>20</v>
      </c>
      <c r="H316" s="157">
        <v>24</v>
      </c>
      <c r="I316" s="157">
        <v>27</v>
      </c>
      <c r="J316" s="360"/>
      <c r="K316" s="53"/>
      <c r="L316" s="295">
        <f t="shared" si="61"/>
        <v>96</v>
      </c>
      <c r="M316" s="412">
        <f>(F316/5)+(G316/5)+(H316/4)+(I316/3)+(J316/2)+K316</f>
        <v>24</v>
      </c>
      <c r="N316" s="407" t="str">
        <f>IF(L316&gt;102,"Yes","NO")</f>
        <v>NO</v>
      </c>
      <c r="O316" s="400" t="str">
        <f>IF(N316="yes","G","")</f>
        <v/>
      </c>
      <c r="P316" s="2"/>
      <c r="Q316" s="55" t="str">
        <f>IF(L316=0," ",IF(M316&lt;&gt;24,"ERROR!"," "))</f>
        <v xml:space="preserve"> </v>
      </c>
      <c r="R316" s="2"/>
      <c r="S316" s="166"/>
    </row>
    <row r="317" spans="1:19" ht="16.5">
      <c r="A317" s="2"/>
      <c r="B317" s="74" t="s">
        <v>37</v>
      </c>
      <c r="C317" s="270">
        <v>1569</v>
      </c>
      <c r="D317" s="41" t="s">
        <v>47</v>
      </c>
      <c r="E317" s="370" t="s">
        <v>31</v>
      </c>
      <c r="F317" s="280">
        <v>0</v>
      </c>
      <c r="G317" s="222">
        <v>10</v>
      </c>
      <c r="H317" s="222">
        <v>44</v>
      </c>
      <c r="I317" s="222">
        <v>27</v>
      </c>
      <c r="J317" s="397">
        <v>4</v>
      </c>
      <c r="K317" s="63"/>
      <c r="L317" s="413">
        <f t="shared" si="61"/>
        <v>85</v>
      </c>
      <c r="M317" s="54">
        <f t="shared" si="62"/>
        <v>24</v>
      </c>
      <c r="N317" s="414" t="str">
        <f>IF(L317&gt;109,"Yes","NO")</f>
        <v>NO</v>
      </c>
      <c r="O317" s="400" t="str">
        <f>IF(N317="yes","M","")</f>
        <v/>
      </c>
      <c r="P317" s="2"/>
      <c r="Q317" s="55" t="str">
        <f t="shared" si="63"/>
        <v xml:space="preserve"> </v>
      </c>
      <c r="R317" s="2"/>
      <c r="S317" s="166"/>
    </row>
    <row r="318" spans="1:19" ht="17.25" thickBot="1">
      <c r="A318" s="2"/>
      <c r="B318" s="85" t="s">
        <v>139</v>
      </c>
      <c r="C318" s="254">
        <v>513</v>
      </c>
      <c r="D318" s="58" t="s">
        <v>15</v>
      </c>
      <c r="E318" s="402" t="s">
        <v>31</v>
      </c>
      <c r="F318" s="255">
        <v>0</v>
      </c>
      <c r="G318" s="198">
        <v>30</v>
      </c>
      <c r="H318" s="198">
        <v>16</v>
      </c>
      <c r="I318" s="198">
        <v>30</v>
      </c>
      <c r="J318" s="415">
        <v>6</v>
      </c>
      <c r="K318" s="91">
        <v>1</v>
      </c>
      <c r="L318" s="404">
        <f t="shared" si="61"/>
        <v>82</v>
      </c>
      <c r="M318" s="92">
        <f>(F318/5)+(G318/5)+(H318/4)+(I318/3)+(J318/2)+K318</f>
        <v>24</v>
      </c>
      <c r="N318" s="416" t="str">
        <f>IF(L318&gt;109,"Yes","NO")</f>
        <v>NO</v>
      </c>
      <c r="O318" s="406" t="str">
        <f>IF(N318="yes","M","")</f>
        <v/>
      </c>
      <c r="P318" s="2"/>
      <c r="Q318" s="55" t="str">
        <f t="shared" si="63"/>
        <v xml:space="preserve"> </v>
      </c>
      <c r="R318" s="2"/>
      <c r="S318" s="166"/>
    </row>
    <row r="319" spans="1:19" ht="16.5">
      <c r="A319" s="2"/>
      <c r="B319" s="95" t="s">
        <v>49</v>
      </c>
      <c r="C319" s="96">
        <v>1798</v>
      </c>
      <c r="D319" s="97" t="s">
        <v>26</v>
      </c>
      <c r="E319" s="68" t="s">
        <v>48</v>
      </c>
      <c r="F319" s="229">
        <v>0</v>
      </c>
      <c r="G319" s="229">
        <v>50</v>
      </c>
      <c r="H319" s="229">
        <v>28</v>
      </c>
      <c r="I319" s="229">
        <v>15</v>
      </c>
      <c r="J319" s="369">
        <v>4</v>
      </c>
      <c r="K319" s="46"/>
      <c r="L319" s="292">
        <f t="shared" ref="L319" si="64">SUM($F319:$J319)</f>
        <v>97</v>
      </c>
      <c r="M319" s="417">
        <f t="shared" ref="M319:M378" si="65">(F319/5)+(G319/5)+(H319/4)+(I319/3)+(J319/2)+K319</f>
        <v>24</v>
      </c>
      <c r="N319" s="411" t="str">
        <f t="shared" ref="N319:N340" si="66">IF(L319&gt;102,"Yes","NO")</f>
        <v>NO</v>
      </c>
      <c r="O319" s="408" t="str">
        <f>IF(N319="yes","G","")</f>
        <v/>
      </c>
      <c r="P319" s="2"/>
      <c r="Q319" s="55" t="str">
        <f t="shared" si="63"/>
        <v xml:space="preserve"> </v>
      </c>
      <c r="R319" s="2"/>
      <c r="S319" s="166"/>
    </row>
    <row r="320" spans="1:19" ht="16.5">
      <c r="A320" s="2"/>
      <c r="B320" s="74" t="s">
        <v>140</v>
      </c>
      <c r="C320" s="40">
        <v>1542</v>
      </c>
      <c r="D320" s="113" t="s">
        <v>28</v>
      </c>
      <c r="E320" s="42" t="s">
        <v>48</v>
      </c>
      <c r="F320" s="193">
        <v>0</v>
      </c>
      <c r="G320" s="193">
        <v>50</v>
      </c>
      <c r="H320" s="193">
        <v>24</v>
      </c>
      <c r="I320" s="193">
        <v>21</v>
      </c>
      <c r="J320" s="385">
        <v>2</v>
      </c>
      <c r="K320" s="63"/>
      <c r="L320" s="295">
        <f t="shared" ref="L320:L340" si="67">SUM($F320:$J320)</f>
        <v>97</v>
      </c>
      <c r="M320" s="418">
        <f>(F320/5)+(G320/5)+(H320/4)+(I320/3)+(J320/2)+K320</f>
        <v>24</v>
      </c>
      <c r="N320" s="394" t="str">
        <f>IF(L320&gt;102,"Yes","NO")</f>
        <v>NO</v>
      </c>
      <c r="O320" s="400" t="str">
        <f>IF(N320="yes","G","")</f>
        <v/>
      </c>
      <c r="P320" s="2"/>
      <c r="Q320" s="55" t="str">
        <f>IF(L320=0," ",IF(M320&lt;&gt;24,"ERROR!"," "))</f>
        <v xml:space="preserve"> </v>
      </c>
      <c r="R320" s="2"/>
      <c r="S320" s="166"/>
    </row>
    <row r="321" spans="1:19" ht="16.5">
      <c r="A321" s="2"/>
      <c r="B321" s="79" t="s">
        <v>35</v>
      </c>
      <c r="C321" s="107">
        <v>13</v>
      </c>
      <c r="D321" s="108" t="s">
        <v>26</v>
      </c>
      <c r="E321" s="82" t="s">
        <v>48</v>
      </c>
      <c r="F321" s="157">
        <v>0</v>
      </c>
      <c r="G321" s="157">
        <v>35</v>
      </c>
      <c r="H321" s="157">
        <v>44</v>
      </c>
      <c r="I321" s="157">
        <v>18</v>
      </c>
      <c r="J321" s="360"/>
      <c r="K321" s="53"/>
      <c r="L321" s="295">
        <f t="shared" si="67"/>
        <v>97</v>
      </c>
      <c r="M321" s="412">
        <f t="shared" si="65"/>
        <v>24</v>
      </c>
      <c r="N321" s="407" t="str">
        <f t="shared" si="66"/>
        <v>NO</v>
      </c>
      <c r="O321" s="400"/>
      <c r="P321" s="2"/>
      <c r="Q321" s="55" t="str">
        <f t="shared" si="63"/>
        <v xml:space="preserve"> </v>
      </c>
      <c r="R321" s="2"/>
      <c r="S321" s="166"/>
    </row>
    <row r="322" spans="1:19" ht="16.5">
      <c r="A322" s="2"/>
      <c r="B322" s="74" t="s">
        <v>71</v>
      </c>
      <c r="C322" s="40">
        <v>1770</v>
      </c>
      <c r="D322" s="113" t="s">
        <v>26</v>
      </c>
      <c r="E322" s="42" t="s">
        <v>48</v>
      </c>
      <c r="F322" s="193">
        <v>10</v>
      </c>
      <c r="G322" s="193">
        <v>30</v>
      </c>
      <c r="H322" s="193">
        <v>32</v>
      </c>
      <c r="I322" s="193">
        <v>21</v>
      </c>
      <c r="J322" s="385">
        <v>2</v>
      </c>
      <c r="K322" s="63"/>
      <c r="L322" s="295">
        <f t="shared" si="67"/>
        <v>95</v>
      </c>
      <c r="M322" s="418">
        <f t="shared" si="65"/>
        <v>24</v>
      </c>
      <c r="N322" s="394" t="str">
        <f t="shared" si="66"/>
        <v>NO</v>
      </c>
      <c r="O322" s="400" t="str">
        <f>IF(N322="yes","G","")</f>
        <v/>
      </c>
      <c r="P322" s="2"/>
      <c r="Q322" s="55" t="str">
        <f t="shared" si="63"/>
        <v xml:space="preserve"> </v>
      </c>
      <c r="R322" s="2"/>
      <c r="S322" s="166"/>
    </row>
    <row r="323" spans="1:19" ht="16.5">
      <c r="A323" s="2"/>
      <c r="B323" s="74" t="s">
        <v>51</v>
      </c>
      <c r="C323" s="40">
        <v>1281</v>
      </c>
      <c r="D323" s="113" t="s">
        <v>26</v>
      </c>
      <c r="E323" s="42" t="s">
        <v>48</v>
      </c>
      <c r="F323" s="193">
        <v>0</v>
      </c>
      <c r="G323" s="193">
        <v>30</v>
      </c>
      <c r="H323" s="193">
        <v>48</v>
      </c>
      <c r="I323" s="193">
        <v>12</v>
      </c>
      <c r="J323" s="385">
        <v>4</v>
      </c>
      <c r="K323" s="63"/>
      <c r="L323" s="295">
        <f t="shared" si="67"/>
        <v>94</v>
      </c>
      <c r="M323" s="418">
        <f t="shared" si="65"/>
        <v>24</v>
      </c>
      <c r="N323" s="394" t="str">
        <f t="shared" si="66"/>
        <v>NO</v>
      </c>
      <c r="O323" s="400" t="str">
        <f>IF(N323="yes","G","")</f>
        <v/>
      </c>
      <c r="P323" s="2"/>
      <c r="Q323" s="55" t="str">
        <f t="shared" si="63"/>
        <v xml:space="preserve"> </v>
      </c>
      <c r="R323" s="2"/>
      <c r="S323" s="166"/>
    </row>
    <row r="324" spans="1:19" ht="16.5">
      <c r="A324" s="2"/>
      <c r="B324" s="74" t="s">
        <v>133</v>
      </c>
      <c r="C324" s="40">
        <v>2296</v>
      </c>
      <c r="D324" s="113" t="s">
        <v>18</v>
      </c>
      <c r="E324" s="42" t="s">
        <v>48</v>
      </c>
      <c r="F324" s="157">
        <v>0</v>
      </c>
      <c r="G324" s="157">
        <v>25</v>
      </c>
      <c r="H324" s="157">
        <v>48</v>
      </c>
      <c r="I324" s="157">
        <v>21</v>
      </c>
      <c r="J324" s="360"/>
      <c r="K324" s="53">
        <v>0</v>
      </c>
      <c r="L324" s="295">
        <f t="shared" si="67"/>
        <v>94</v>
      </c>
      <c r="M324" s="48">
        <f>(F324/5)+(G324/5)+(H324/4)+(I324/3)+(J324/2)+K324</f>
        <v>24</v>
      </c>
      <c r="N324" s="394" t="str">
        <f t="shared" si="66"/>
        <v>NO</v>
      </c>
      <c r="O324" s="395"/>
      <c r="P324" s="2"/>
      <c r="Q324" s="55"/>
      <c r="R324" s="2"/>
      <c r="S324" s="166"/>
    </row>
    <row r="325" spans="1:19" ht="16.5">
      <c r="A325" s="2"/>
      <c r="B325" s="79" t="s">
        <v>46</v>
      </c>
      <c r="C325" s="107">
        <v>1783</v>
      </c>
      <c r="D325" s="108" t="s">
        <v>47</v>
      </c>
      <c r="E325" s="82" t="s">
        <v>48</v>
      </c>
      <c r="F325" s="157">
        <v>0</v>
      </c>
      <c r="G325" s="157">
        <v>40</v>
      </c>
      <c r="H325" s="157">
        <v>32</v>
      </c>
      <c r="I325" s="157">
        <v>15</v>
      </c>
      <c r="J325" s="360">
        <v>6</v>
      </c>
      <c r="K325" s="53"/>
      <c r="L325" s="295">
        <f t="shared" si="67"/>
        <v>93</v>
      </c>
      <c r="M325" s="412">
        <f t="shared" si="65"/>
        <v>24</v>
      </c>
      <c r="N325" s="407" t="str">
        <f t="shared" si="66"/>
        <v>NO</v>
      </c>
      <c r="O325" s="400" t="str">
        <f t="shared" ref="O325:O329" si="68">IF(N325="yes","G","")</f>
        <v/>
      </c>
      <c r="P325" s="2"/>
      <c r="Q325" s="55" t="str">
        <f t="shared" si="63"/>
        <v xml:space="preserve"> </v>
      </c>
      <c r="R325" s="2"/>
      <c r="S325" s="166"/>
    </row>
    <row r="326" spans="1:19" ht="16.5">
      <c r="A326" s="2"/>
      <c r="B326" s="79" t="s">
        <v>160</v>
      </c>
      <c r="C326" s="107">
        <v>1300</v>
      </c>
      <c r="D326" s="108" t="s">
        <v>26</v>
      </c>
      <c r="E326" s="82" t="s">
        <v>48</v>
      </c>
      <c r="F326" s="157">
        <v>0</v>
      </c>
      <c r="G326" s="157">
        <v>30</v>
      </c>
      <c r="H326" s="157">
        <v>32</v>
      </c>
      <c r="I326" s="157">
        <v>24</v>
      </c>
      <c r="J326" s="360">
        <v>4</v>
      </c>
      <c r="K326" s="53"/>
      <c r="L326" s="295">
        <f t="shared" si="67"/>
        <v>90</v>
      </c>
      <c r="M326" s="412">
        <f>(F326/5)+(G326/5)+(H326/4)+(I326/3)+(J326/2)+K326</f>
        <v>24</v>
      </c>
      <c r="N326" s="407" t="str">
        <f>IF(L326&gt;102,"Yes","NO")</f>
        <v>NO</v>
      </c>
      <c r="O326" s="400" t="str">
        <f t="shared" si="68"/>
        <v/>
      </c>
      <c r="P326" s="2"/>
      <c r="Q326" s="55" t="str">
        <f>IF(L326=0," ",IF(M326&lt;&gt;24,"ERROR!"," "))</f>
        <v xml:space="preserve"> </v>
      </c>
      <c r="R326" s="2"/>
      <c r="S326" s="166"/>
    </row>
    <row r="327" spans="1:19" ht="16.5">
      <c r="A327" s="2"/>
      <c r="B327" s="79" t="s">
        <v>138</v>
      </c>
      <c r="C327" s="107">
        <v>1661</v>
      </c>
      <c r="D327" s="108" t="s">
        <v>15</v>
      </c>
      <c r="E327" s="82" t="s">
        <v>48</v>
      </c>
      <c r="F327" s="157">
        <v>0</v>
      </c>
      <c r="G327" s="157">
        <v>45</v>
      </c>
      <c r="H327" s="157">
        <v>12</v>
      </c>
      <c r="I327" s="157">
        <v>27</v>
      </c>
      <c r="J327" s="360">
        <v>6</v>
      </c>
      <c r="K327" s="53"/>
      <c r="L327" s="295">
        <f t="shared" si="67"/>
        <v>90</v>
      </c>
      <c r="M327" s="412">
        <f t="shared" si="65"/>
        <v>24</v>
      </c>
      <c r="N327" s="407" t="str">
        <f t="shared" si="66"/>
        <v>NO</v>
      </c>
      <c r="O327" s="400" t="str">
        <f t="shared" si="68"/>
        <v/>
      </c>
      <c r="P327" s="2"/>
      <c r="Q327" s="55" t="str">
        <f>IF(L327=0," ",IF(M327&lt;&gt;24,"ERROR!"," "))</f>
        <v xml:space="preserve"> </v>
      </c>
      <c r="R327" s="2"/>
      <c r="S327" s="166"/>
    </row>
    <row r="328" spans="1:19" ht="16.5">
      <c r="A328" s="2"/>
      <c r="B328" s="79" t="s">
        <v>32</v>
      </c>
      <c r="C328" s="107">
        <v>1128</v>
      </c>
      <c r="D328" s="108" t="s">
        <v>15</v>
      </c>
      <c r="E328" s="82" t="s">
        <v>48</v>
      </c>
      <c r="F328" s="157">
        <v>20</v>
      </c>
      <c r="G328" s="157">
        <v>15</v>
      </c>
      <c r="H328" s="157">
        <v>40</v>
      </c>
      <c r="I328" s="157">
        <v>12</v>
      </c>
      <c r="J328" s="360">
        <v>2</v>
      </c>
      <c r="K328" s="53">
        <v>2</v>
      </c>
      <c r="L328" s="295">
        <f t="shared" si="67"/>
        <v>89</v>
      </c>
      <c r="M328" s="412">
        <f t="shared" si="65"/>
        <v>24</v>
      </c>
      <c r="N328" s="407" t="str">
        <f t="shared" si="66"/>
        <v>NO</v>
      </c>
      <c r="O328" s="400" t="str">
        <f t="shared" si="68"/>
        <v/>
      </c>
      <c r="P328" s="2"/>
      <c r="Q328" s="55" t="str">
        <f>IF(L328=0," ",IF(M328&lt;&gt;24,"ERROR!"," "))</f>
        <v xml:space="preserve"> </v>
      </c>
      <c r="R328" s="2"/>
      <c r="S328" s="166"/>
    </row>
    <row r="329" spans="1:19" ht="16.5">
      <c r="A329" s="2"/>
      <c r="B329" s="79" t="s">
        <v>54</v>
      </c>
      <c r="C329" s="107">
        <v>1041</v>
      </c>
      <c r="D329" s="108" t="s">
        <v>47</v>
      </c>
      <c r="E329" s="82" t="s">
        <v>48</v>
      </c>
      <c r="F329" s="157">
        <v>0</v>
      </c>
      <c r="G329" s="157">
        <v>25</v>
      </c>
      <c r="H329" s="157">
        <v>36</v>
      </c>
      <c r="I329" s="157">
        <v>24</v>
      </c>
      <c r="J329" s="360">
        <v>4</v>
      </c>
      <c r="K329" s="53"/>
      <c r="L329" s="295">
        <f t="shared" si="67"/>
        <v>89</v>
      </c>
      <c r="M329" s="412">
        <f t="shared" si="65"/>
        <v>24</v>
      </c>
      <c r="N329" s="394" t="str">
        <f t="shared" si="66"/>
        <v>NO</v>
      </c>
      <c r="O329" s="400" t="str">
        <f t="shared" si="68"/>
        <v/>
      </c>
      <c r="P329" s="2"/>
      <c r="Q329" s="55" t="str">
        <f t="shared" si="63"/>
        <v xml:space="preserve"> </v>
      </c>
      <c r="R329" s="2"/>
      <c r="S329" s="166"/>
    </row>
    <row r="330" spans="1:19" ht="16.5">
      <c r="A330" s="2"/>
      <c r="B330" s="79" t="s">
        <v>45</v>
      </c>
      <c r="C330" s="107">
        <v>248</v>
      </c>
      <c r="D330" s="108" t="s">
        <v>28</v>
      </c>
      <c r="E330" s="82" t="s">
        <v>48</v>
      </c>
      <c r="F330" s="157">
        <v>0</v>
      </c>
      <c r="G330" s="157">
        <v>25</v>
      </c>
      <c r="H330" s="157">
        <v>28</v>
      </c>
      <c r="I330" s="157">
        <v>33</v>
      </c>
      <c r="J330" s="360">
        <v>2</v>
      </c>
      <c r="K330" s="53"/>
      <c r="L330" s="295">
        <f t="shared" si="67"/>
        <v>88</v>
      </c>
      <c r="M330" s="412">
        <f>(F330/5)+(G330/5)+(H330/4)+(I330/3)+(J330/2)+K330</f>
        <v>24</v>
      </c>
      <c r="N330" s="394" t="str">
        <f>IF(L330&gt;102,"Yes","NO")</f>
        <v>NO</v>
      </c>
      <c r="O330" s="419"/>
      <c r="P330" s="2"/>
      <c r="Q330" s="55"/>
      <c r="R330" s="2"/>
      <c r="S330" s="166"/>
    </row>
    <row r="331" spans="1:19" ht="16.5">
      <c r="A331" s="2"/>
      <c r="B331" s="74" t="s">
        <v>40</v>
      </c>
      <c r="C331" s="40">
        <v>506</v>
      </c>
      <c r="D331" s="113" t="s">
        <v>28</v>
      </c>
      <c r="E331" s="42" t="s">
        <v>48</v>
      </c>
      <c r="F331" s="157">
        <v>0</v>
      </c>
      <c r="G331" s="157">
        <v>35</v>
      </c>
      <c r="H331" s="157">
        <v>28</v>
      </c>
      <c r="I331" s="157">
        <v>21</v>
      </c>
      <c r="J331" s="360">
        <v>4</v>
      </c>
      <c r="K331" s="53">
        <v>1</v>
      </c>
      <c r="L331" s="295">
        <f t="shared" si="67"/>
        <v>88</v>
      </c>
      <c r="M331" s="48">
        <f>(F331/5)+(G331/5)+(H331/4)+(I331/3)+(J331/2)+K331</f>
        <v>24</v>
      </c>
      <c r="N331" s="407" t="str">
        <f>IF(L331&gt;84,"Yes","NO")</f>
        <v>Yes</v>
      </c>
      <c r="O331" s="400" t="str">
        <f>IF(N331="yes","S","")</f>
        <v>S</v>
      </c>
      <c r="P331" s="2"/>
      <c r="Q331" s="55" t="str">
        <f>IF(L331=0," ",IF(M331&lt;&gt;24,"ERROR!"," "))</f>
        <v xml:space="preserve"> </v>
      </c>
      <c r="R331" s="2"/>
      <c r="S331" s="166"/>
    </row>
    <row r="332" spans="1:19" ht="16.5">
      <c r="A332" s="2"/>
      <c r="B332" s="79" t="s">
        <v>66</v>
      </c>
      <c r="C332" s="107">
        <v>1314</v>
      </c>
      <c r="D332" s="108" t="s">
        <v>28</v>
      </c>
      <c r="E332" s="82" t="s">
        <v>48</v>
      </c>
      <c r="F332" s="157">
        <v>0</v>
      </c>
      <c r="G332" s="157">
        <v>15</v>
      </c>
      <c r="H332" s="157">
        <v>36</v>
      </c>
      <c r="I332" s="157">
        <v>33</v>
      </c>
      <c r="J332" s="360">
        <v>2</v>
      </c>
      <c r="K332" s="53"/>
      <c r="L332" s="295">
        <f t="shared" si="67"/>
        <v>86</v>
      </c>
      <c r="M332" s="412">
        <f t="shared" si="65"/>
        <v>24</v>
      </c>
      <c r="N332" s="394" t="str">
        <f t="shared" si="66"/>
        <v>NO</v>
      </c>
      <c r="O332" s="400" t="str">
        <f>IF(N332="yes","G","")</f>
        <v/>
      </c>
      <c r="P332" s="2"/>
      <c r="Q332" s="55" t="str">
        <f t="shared" si="63"/>
        <v xml:space="preserve"> </v>
      </c>
      <c r="R332" s="2"/>
      <c r="S332" s="166"/>
    </row>
    <row r="333" spans="1:19" ht="16.5">
      <c r="A333" s="2"/>
      <c r="B333" s="79" t="s">
        <v>74</v>
      </c>
      <c r="C333" s="107">
        <v>1291</v>
      </c>
      <c r="D333" s="108" t="s">
        <v>26</v>
      </c>
      <c r="E333" s="82" t="s">
        <v>48</v>
      </c>
      <c r="F333" s="157">
        <v>0</v>
      </c>
      <c r="G333" s="157">
        <v>35</v>
      </c>
      <c r="H333" s="157">
        <v>20</v>
      </c>
      <c r="I333" s="157">
        <v>21</v>
      </c>
      <c r="J333" s="360">
        <v>10</v>
      </c>
      <c r="K333" s="53"/>
      <c r="L333" s="295">
        <f t="shared" si="67"/>
        <v>86</v>
      </c>
      <c r="M333" s="412">
        <f t="shared" si="65"/>
        <v>24</v>
      </c>
      <c r="N333" s="394" t="str">
        <f t="shared" si="66"/>
        <v>NO</v>
      </c>
      <c r="O333" s="400" t="str">
        <f>IF(N333="yes","G","")</f>
        <v/>
      </c>
      <c r="P333" s="2"/>
      <c r="Q333" s="55" t="str">
        <f t="shared" si="63"/>
        <v xml:space="preserve"> </v>
      </c>
      <c r="R333" s="2"/>
      <c r="S333" s="166"/>
    </row>
    <row r="334" spans="1:19" ht="16.5">
      <c r="A334" s="2"/>
      <c r="B334" s="79" t="s">
        <v>52</v>
      </c>
      <c r="C334" s="107">
        <v>1372</v>
      </c>
      <c r="D334" s="108" t="s">
        <v>26</v>
      </c>
      <c r="E334" s="82" t="s">
        <v>48</v>
      </c>
      <c r="F334" s="157">
        <v>5</v>
      </c>
      <c r="G334" s="157">
        <v>5</v>
      </c>
      <c r="H334" s="157">
        <v>40</v>
      </c>
      <c r="I334" s="157">
        <v>27</v>
      </c>
      <c r="J334" s="360">
        <v>6</v>
      </c>
      <c r="K334" s="53"/>
      <c r="L334" s="295">
        <f t="shared" si="67"/>
        <v>83</v>
      </c>
      <c r="M334" s="412">
        <f>(F334/5)+(G334/5)+(H334/4)+(I334/3)+(J334/2)+K334</f>
        <v>24</v>
      </c>
      <c r="N334" s="394" t="str">
        <f>IF(L334&gt;102,"Yes","NO")</f>
        <v>NO</v>
      </c>
      <c r="O334" s="419"/>
      <c r="P334" s="2"/>
      <c r="Q334" s="55"/>
      <c r="R334" s="2"/>
      <c r="S334" s="166"/>
    </row>
    <row r="335" spans="1:19" ht="16.5">
      <c r="A335" s="2"/>
      <c r="B335" s="74" t="s">
        <v>59</v>
      </c>
      <c r="C335" s="40">
        <v>921</v>
      </c>
      <c r="D335" s="97" t="s">
        <v>18</v>
      </c>
      <c r="E335" s="98" t="s">
        <v>48</v>
      </c>
      <c r="F335" s="193">
        <v>0</v>
      </c>
      <c r="G335" s="193">
        <v>20</v>
      </c>
      <c r="H335" s="193">
        <v>28</v>
      </c>
      <c r="I335" s="193">
        <v>30</v>
      </c>
      <c r="J335" s="385">
        <v>4</v>
      </c>
      <c r="K335" s="63">
        <v>1</v>
      </c>
      <c r="L335" s="413">
        <f t="shared" si="67"/>
        <v>82</v>
      </c>
      <c r="M335" s="418">
        <f t="shared" si="65"/>
        <v>24</v>
      </c>
      <c r="N335" s="394" t="str">
        <f t="shared" si="66"/>
        <v>NO</v>
      </c>
      <c r="O335" s="129" t="str">
        <f>IF(N335="yes","G","")</f>
        <v/>
      </c>
      <c r="P335" s="2"/>
      <c r="Q335" s="55" t="str">
        <f t="shared" si="63"/>
        <v xml:space="preserve"> </v>
      </c>
      <c r="R335" s="2"/>
      <c r="S335" s="166"/>
    </row>
    <row r="336" spans="1:19" ht="16.5">
      <c r="A336" s="2"/>
      <c r="B336" s="74" t="s">
        <v>162</v>
      </c>
      <c r="C336" s="40">
        <v>1474</v>
      </c>
      <c r="D336" s="81" t="s">
        <v>18</v>
      </c>
      <c r="E336" s="82" t="s">
        <v>48</v>
      </c>
      <c r="F336" s="157">
        <v>0</v>
      </c>
      <c r="G336" s="157">
        <v>5</v>
      </c>
      <c r="H336" s="157">
        <v>36</v>
      </c>
      <c r="I336" s="157">
        <v>24</v>
      </c>
      <c r="J336" s="360">
        <v>12</v>
      </c>
      <c r="K336" s="53"/>
      <c r="L336" s="295">
        <f t="shared" si="67"/>
        <v>77</v>
      </c>
      <c r="M336" s="48">
        <f>(F336/5)+(G336/5)+(H336/4)+(I336/3)+(J336/2)+K336</f>
        <v>24</v>
      </c>
      <c r="N336" s="407" t="str">
        <f>IF(L336&gt;84,"Yes","NO")</f>
        <v>NO</v>
      </c>
      <c r="O336" s="395" t="str">
        <f>IF(N336="yes","S","")</f>
        <v/>
      </c>
      <c r="P336" s="2"/>
      <c r="Q336" s="55" t="str">
        <f>IF(L336=0," ",IF(M336&lt;&gt;24,"ERROR!"," "))</f>
        <v xml:space="preserve"> </v>
      </c>
      <c r="R336" s="2"/>
      <c r="S336" s="166"/>
    </row>
    <row r="337" spans="1:19" ht="16.5">
      <c r="A337" s="2"/>
      <c r="B337" s="74" t="s">
        <v>72</v>
      </c>
      <c r="C337" s="40">
        <v>1628</v>
      </c>
      <c r="D337" s="97" t="s">
        <v>47</v>
      </c>
      <c r="E337" s="98" t="s">
        <v>48</v>
      </c>
      <c r="F337" s="193">
        <v>0</v>
      </c>
      <c r="G337" s="193">
        <v>10</v>
      </c>
      <c r="H337" s="193">
        <v>24</v>
      </c>
      <c r="I337" s="193">
        <v>33</v>
      </c>
      <c r="J337" s="385">
        <v>8</v>
      </c>
      <c r="K337" s="63">
        <v>1</v>
      </c>
      <c r="L337" s="413">
        <f t="shared" si="67"/>
        <v>75</v>
      </c>
      <c r="M337" s="418">
        <f t="shared" si="65"/>
        <v>24</v>
      </c>
      <c r="N337" s="394" t="str">
        <f t="shared" si="66"/>
        <v>NO</v>
      </c>
      <c r="O337" s="129" t="str">
        <f>IF(N337="yes","G","")</f>
        <v/>
      </c>
      <c r="P337" s="2"/>
      <c r="Q337" s="55" t="str">
        <f t="shared" si="63"/>
        <v xml:space="preserve"> </v>
      </c>
      <c r="R337" s="2"/>
      <c r="S337" s="166"/>
    </row>
    <row r="338" spans="1:19" ht="16.5">
      <c r="A338" s="2"/>
      <c r="B338" s="74" t="s">
        <v>176</v>
      </c>
      <c r="C338" s="40">
        <v>1719</v>
      </c>
      <c r="D338" s="420" t="s">
        <v>61</v>
      </c>
      <c r="E338" s="82" t="s">
        <v>48</v>
      </c>
      <c r="F338" s="193">
        <v>0</v>
      </c>
      <c r="G338" s="193">
        <v>15</v>
      </c>
      <c r="H338" s="193">
        <v>24</v>
      </c>
      <c r="I338" s="193">
        <v>27</v>
      </c>
      <c r="J338" s="385">
        <v>8</v>
      </c>
      <c r="K338" s="63">
        <v>2</v>
      </c>
      <c r="L338" s="413">
        <f t="shared" si="67"/>
        <v>74</v>
      </c>
      <c r="M338" s="418">
        <f t="shared" si="65"/>
        <v>24</v>
      </c>
      <c r="N338" s="394" t="str">
        <f t="shared" si="66"/>
        <v>NO</v>
      </c>
      <c r="O338" s="129" t="str">
        <f>IF(N338="yes","G","")</f>
        <v/>
      </c>
      <c r="P338" s="2"/>
      <c r="Q338" s="55" t="str">
        <f>IF(L338=0," ",IF(M338&lt;&gt;24,"ERROR!"," "))</f>
        <v xml:space="preserve"> </v>
      </c>
      <c r="R338" s="2"/>
      <c r="S338" s="166"/>
    </row>
    <row r="339" spans="1:19" ht="16.5">
      <c r="A339" s="2"/>
      <c r="B339" s="74" t="s">
        <v>77</v>
      </c>
      <c r="C339" s="40">
        <v>1799</v>
      </c>
      <c r="D339" s="113" t="s">
        <v>47</v>
      </c>
      <c r="E339" s="42" t="s">
        <v>48</v>
      </c>
      <c r="F339" s="193">
        <v>0</v>
      </c>
      <c r="G339" s="193">
        <v>10</v>
      </c>
      <c r="H339" s="193">
        <v>20</v>
      </c>
      <c r="I339" s="193">
        <v>30</v>
      </c>
      <c r="J339" s="385">
        <v>14</v>
      </c>
      <c r="K339" s="63"/>
      <c r="L339" s="413">
        <f t="shared" si="67"/>
        <v>74</v>
      </c>
      <c r="M339" s="418">
        <f t="shared" si="65"/>
        <v>24</v>
      </c>
      <c r="N339" s="394" t="str">
        <f t="shared" si="66"/>
        <v>NO</v>
      </c>
      <c r="O339" s="129" t="str">
        <f>IF(N339="yes","G","")</f>
        <v/>
      </c>
      <c r="P339" s="2"/>
      <c r="Q339" s="55" t="str">
        <f t="shared" si="63"/>
        <v xml:space="preserve"> </v>
      </c>
      <c r="R339" s="2"/>
      <c r="S339" s="166"/>
    </row>
    <row r="340" spans="1:19" ht="17.25" thickBot="1">
      <c r="A340" s="2"/>
      <c r="B340" s="85" t="s">
        <v>57</v>
      </c>
      <c r="C340" s="57">
        <v>1060</v>
      </c>
      <c r="D340" s="146" t="s">
        <v>26</v>
      </c>
      <c r="E340" s="87" t="s">
        <v>48</v>
      </c>
      <c r="F340" s="198">
        <v>0</v>
      </c>
      <c r="G340" s="198">
        <v>10</v>
      </c>
      <c r="H340" s="198">
        <v>16</v>
      </c>
      <c r="I340" s="198">
        <v>21</v>
      </c>
      <c r="J340" s="364">
        <v>22</v>
      </c>
      <c r="K340" s="119"/>
      <c r="L340" s="404">
        <f t="shared" si="67"/>
        <v>69</v>
      </c>
      <c r="M340" s="421">
        <f t="shared" si="65"/>
        <v>24</v>
      </c>
      <c r="N340" s="405" t="str">
        <f t="shared" si="66"/>
        <v>NO</v>
      </c>
      <c r="O340" s="422" t="str">
        <f>IF(N340="yes","G","")</f>
        <v/>
      </c>
      <c r="P340" s="2"/>
      <c r="Q340" s="55" t="str">
        <f t="shared" si="63"/>
        <v xml:space="preserve"> </v>
      </c>
      <c r="R340" s="2"/>
      <c r="S340" s="166"/>
    </row>
    <row r="341" spans="1:19" ht="15.75">
      <c r="A341" s="2"/>
      <c r="B341" s="65" t="s">
        <v>83</v>
      </c>
      <c r="C341" s="96">
        <v>1143</v>
      </c>
      <c r="D341" s="97" t="s">
        <v>28</v>
      </c>
      <c r="E341" s="232" t="s">
        <v>67</v>
      </c>
      <c r="F341" s="423">
        <v>0</v>
      </c>
      <c r="G341" s="211">
        <v>35</v>
      </c>
      <c r="H341" s="211">
        <v>36</v>
      </c>
      <c r="I341" s="211">
        <v>21</v>
      </c>
      <c r="J341" s="171">
        <v>2</v>
      </c>
      <c r="K341" s="424"/>
      <c r="L341" s="292">
        <f t="shared" ref="L341" si="69">SUM($F341:$J341)</f>
        <v>94</v>
      </c>
      <c r="M341" s="103">
        <f t="shared" si="65"/>
        <v>24</v>
      </c>
      <c r="N341" s="411" t="str">
        <f t="shared" ref="N341:N377" si="70">IF(L341&gt;84,"Yes","NO")</f>
        <v>Yes</v>
      </c>
      <c r="O341" s="425" t="str">
        <f>IF(N341="yes","S","")</f>
        <v>S</v>
      </c>
      <c r="P341" s="2"/>
      <c r="Q341" s="55" t="str">
        <f t="shared" si="63"/>
        <v xml:space="preserve"> </v>
      </c>
      <c r="R341" s="2"/>
      <c r="S341" s="166"/>
    </row>
    <row r="342" spans="1:19" ht="15.75">
      <c r="A342" s="2"/>
      <c r="B342" s="79" t="s">
        <v>63</v>
      </c>
      <c r="C342" s="107">
        <v>1476</v>
      </c>
      <c r="D342" s="108" t="s">
        <v>26</v>
      </c>
      <c r="E342" s="217" t="s">
        <v>67</v>
      </c>
      <c r="F342" s="115">
        <v>0</v>
      </c>
      <c r="G342" s="157">
        <v>30</v>
      </c>
      <c r="H342" s="157">
        <v>28</v>
      </c>
      <c r="I342" s="157">
        <v>27</v>
      </c>
      <c r="J342" s="360">
        <v>4</v>
      </c>
      <c r="K342" s="136"/>
      <c r="L342" s="295">
        <f t="shared" ref="L342:L378" si="71">SUM($F342:$J342)</f>
        <v>89</v>
      </c>
      <c r="M342" s="48">
        <f t="shared" si="65"/>
        <v>24</v>
      </c>
      <c r="N342" s="407" t="str">
        <f t="shared" si="70"/>
        <v>Yes</v>
      </c>
      <c r="O342" s="426" t="str">
        <f>IF(N342="yes","S","")</f>
        <v>S</v>
      </c>
      <c r="P342" s="2"/>
      <c r="Q342" s="55" t="str">
        <f t="shared" si="63"/>
        <v xml:space="preserve"> </v>
      </c>
      <c r="R342" s="2"/>
      <c r="S342" s="166"/>
    </row>
    <row r="343" spans="1:19" ht="15.75">
      <c r="A343" s="2"/>
      <c r="B343" s="79" t="s">
        <v>75</v>
      </c>
      <c r="C343" s="107">
        <v>1118</v>
      </c>
      <c r="D343" s="108" t="s">
        <v>18</v>
      </c>
      <c r="E343" s="217" t="s">
        <v>67</v>
      </c>
      <c r="F343" s="115">
        <v>0</v>
      </c>
      <c r="G343" s="157">
        <v>15</v>
      </c>
      <c r="H343" s="157">
        <v>40</v>
      </c>
      <c r="I343" s="157">
        <v>24</v>
      </c>
      <c r="J343" s="360">
        <v>6</v>
      </c>
      <c r="K343" s="136"/>
      <c r="L343" s="295">
        <f t="shared" si="71"/>
        <v>85</v>
      </c>
      <c r="M343" s="48">
        <f t="shared" si="65"/>
        <v>24</v>
      </c>
      <c r="N343" s="407" t="str">
        <f t="shared" si="70"/>
        <v>Yes</v>
      </c>
      <c r="O343" s="426" t="str">
        <f>IF(N343="yes","S","")</f>
        <v>S</v>
      </c>
      <c r="P343" s="2"/>
      <c r="Q343" s="55" t="str">
        <f t="shared" si="63"/>
        <v xml:space="preserve"> </v>
      </c>
      <c r="R343" s="2"/>
      <c r="S343" s="166"/>
    </row>
    <row r="344" spans="1:19" ht="15.75">
      <c r="A344" s="2"/>
      <c r="B344" s="79" t="s">
        <v>64</v>
      </c>
      <c r="C344" s="107">
        <v>1268</v>
      </c>
      <c r="D344" s="108" t="s">
        <v>28</v>
      </c>
      <c r="E344" s="217" t="s">
        <v>67</v>
      </c>
      <c r="F344" s="115">
        <v>0</v>
      </c>
      <c r="G344" s="157">
        <v>25</v>
      </c>
      <c r="H344" s="157">
        <v>24</v>
      </c>
      <c r="I344" s="157">
        <v>24</v>
      </c>
      <c r="J344" s="360">
        <v>10</v>
      </c>
      <c r="K344" s="136"/>
      <c r="L344" s="295">
        <f t="shared" si="71"/>
        <v>83</v>
      </c>
      <c r="M344" s="48">
        <f t="shared" si="65"/>
        <v>24</v>
      </c>
      <c r="N344" s="407" t="str">
        <f t="shared" si="70"/>
        <v>NO</v>
      </c>
      <c r="O344" s="426"/>
      <c r="P344" s="2"/>
      <c r="Q344" s="55" t="str">
        <f t="shared" si="63"/>
        <v xml:space="preserve"> </v>
      </c>
      <c r="R344" s="2"/>
      <c r="S344" s="166"/>
    </row>
    <row r="345" spans="1:19" ht="15.75">
      <c r="A345" s="2"/>
      <c r="B345" s="79" t="s">
        <v>80</v>
      </c>
      <c r="C345" s="107">
        <v>2141</v>
      </c>
      <c r="D345" s="108" t="s">
        <v>28</v>
      </c>
      <c r="E345" s="217" t="s">
        <v>67</v>
      </c>
      <c r="F345" s="115">
        <v>0</v>
      </c>
      <c r="G345" s="157">
        <v>10</v>
      </c>
      <c r="H345" s="157">
        <v>40</v>
      </c>
      <c r="I345" s="157">
        <v>21</v>
      </c>
      <c r="J345" s="360">
        <v>10</v>
      </c>
      <c r="K345" s="136"/>
      <c r="L345" s="295">
        <f t="shared" si="71"/>
        <v>81</v>
      </c>
      <c r="M345" s="48">
        <f t="shared" si="65"/>
        <v>24</v>
      </c>
      <c r="N345" s="407" t="str">
        <f t="shared" si="70"/>
        <v>NO</v>
      </c>
      <c r="O345" s="426" t="str">
        <f t="shared" ref="O345:O368" si="72">IF(N345="yes","S","")</f>
        <v/>
      </c>
      <c r="P345" s="2"/>
      <c r="Q345" s="55" t="str">
        <f>IF(L345=0," ",IF(M345&lt;&gt;24,"ERROR!"," "))</f>
        <v xml:space="preserve"> </v>
      </c>
      <c r="R345" s="2"/>
      <c r="S345" s="166"/>
    </row>
    <row r="346" spans="1:19" ht="15.75">
      <c r="A346" s="2"/>
      <c r="B346" s="79" t="s">
        <v>70</v>
      </c>
      <c r="C346" s="107">
        <v>1170</v>
      </c>
      <c r="D346" s="108" t="s">
        <v>23</v>
      </c>
      <c r="E346" s="217" t="s">
        <v>67</v>
      </c>
      <c r="F346" s="115">
        <v>0</v>
      </c>
      <c r="G346" s="157">
        <v>20</v>
      </c>
      <c r="H346" s="157">
        <v>28</v>
      </c>
      <c r="I346" s="157">
        <v>21</v>
      </c>
      <c r="J346" s="360">
        <v>12</v>
      </c>
      <c r="K346" s="136"/>
      <c r="L346" s="295">
        <f t="shared" si="71"/>
        <v>81</v>
      </c>
      <c r="M346" s="48">
        <f t="shared" si="65"/>
        <v>24</v>
      </c>
      <c r="N346" s="407" t="str">
        <f t="shared" si="70"/>
        <v>NO</v>
      </c>
      <c r="O346" s="426" t="str">
        <f t="shared" si="72"/>
        <v/>
      </c>
      <c r="P346" s="2"/>
      <c r="Q346" s="55"/>
      <c r="R346" s="2"/>
      <c r="S346" s="166"/>
    </row>
    <row r="347" spans="1:19" ht="15.75">
      <c r="A347" s="2"/>
      <c r="B347" s="79" t="s">
        <v>73</v>
      </c>
      <c r="C347" s="107">
        <v>1784</v>
      </c>
      <c r="D347" s="108" t="s">
        <v>47</v>
      </c>
      <c r="E347" s="217" t="s">
        <v>67</v>
      </c>
      <c r="F347" s="115">
        <v>0</v>
      </c>
      <c r="G347" s="157">
        <v>20</v>
      </c>
      <c r="H347" s="157">
        <v>12</v>
      </c>
      <c r="I347" s="157">
        <v>42</v>
      </c>
      <c r="J347" s="360">
        <v>6</v>
      </c>
      <c r="K347" s="136"/>
      <c r="L347" s="295">
        <f t="shared" si="71"/>
        <v>80</v>
      </c>
      <c r="M347" s="48">
        <f t="shared" si="65"/>
        <v>24</v>
      </c>
      <c r="N347" s="407" t="str">
        <f t="shared" si="70"/>
        <v>NO</v>
      </c>
      <c r="O347" s="426" t="str">
        <f t="shared" si="72"/>
        <v/>
      </c>
      <c r="P347" s="2"/>
      <c r="Q347" s="55" t="str">
        <f t="shared" si="63"/>
        <v xml:space="preserve"> </v>
      </c>
      <c r="R347" s="2"/>
      <c r="S347" s="166"/>
    </row>
    <row r="348" spans="1:19" ht="16.5">
      <c r="A348" s="2"/>
      <c r="B348" s="74" t="s">
        <v>102</v>
      </c>
      <c r="C348" s="40">
        <v>1264</v>
      </c>
      <c r="D348" s="113" t="s">
        <v>26</v>
      </c>
      <c r="E348" s="49" t="s">
        <v>67</v>
      </c>
      <c r="F348" s="280">
        <v>0</v>
      </c>
      <c r="G348" s="193">
        <v>15</v>
      </c>
      <c r="H348" s="193">
        <v>28</v>
      </c>
      <c r="I348" s="193">
        <v>27</v>
      </c>
      <c r="J348" s="385">
        <v>8</v>
      </c>
      <c r="K348" s="225">
        <v>1</v>
      </c>
      <c r="L348" s="295">
        <f t="shared" si="71"/>
        <v>78</v>
      </c>
      <c r="M348" s="54">
        <f t="shared" si="65"/>
        <v>24</v>
      </c>
      <c r="N348" s="407" t="str">
        <f t="shared" si="70"/>
        <v>NO</v>
      </c>
      <c r="O348" s="395" t="str">
        <f t="shared" si="72"/>
        <v/>
      </c>
      <c r="P348" s="2"/>
      <c r="Q348" s="55" t="str">
        <f t="shared" si="63"/>
        <v xml:space="preserve"> </v>
      </c>
      <c r="R348" s="2"/>
      <c r="S348" s="166"/>
    </row>
    <row r="349" spans="1:19" ht="16.5">
      <c r="A349" s="2"/>
      <c r="B349" s="79" t="s">
        <v>161</v>
      </c>
      <c r="C349" s="107">
        <v>1327</v>
      </c>
      <c r="D349" s="108" t="s">
        <v>28</v>
      </c>
      <c r="E349" s="217" t="s">
        <v>67</v>
      </c>
      <c r="F349" s="115">
        <v>0</v>
      </c>
      <c r="G349" s="157">
        <v>20</v>
      </c>
      <c r="H349" s="157">
        <v>16</v>
      </c>
      <c r="I349" s="157">
        <v>30</v>
      </c>
      <c r="J349" s="360">
        <v>10</v>
      </c>
      <c r="K349" s="136">
        <v>1</v>
      </c>
      <c r="L349" s="295">
        <f t="shared" si="71"/>
        <v>76</v>
      </c>
      <c r="M349" s="48">
        <f t="shared" si="65"/>
        <v>24</v>
      </c>
      <c r="N349" s="407" t="str">
        <f t="shared" si="70"/>
        <v>NO</v>
      </c>
      <c r="O349" s="395" t="str">
        <f t="shared" si="72"/>
        <v/>
      </c>
      <c r="P349" s="2"/>
      <c r="Q349" s="55" t="str">
        <f t="shared" si="63"/>
        <v xml:space="preserve"> </v>
      </c>
      <c r="R349" s="2"/>
      <c r="S349" s="166"/>
    </row>
    <row r="350" spans="1:19" ht="16.5">
      <c r="A350" s="2"/>
      <c r="B350" s="74" t="s">
        <v>119</v>
      </c>
      <c r="C350" s="40">
        <v>1328</v>
      </c>
      <c r="D350" s="113" t="s">
        <v>28</v>
      </c>
      <c r="E350" s="49" t="s">
        <v>67</v>
      </c>
      <c r="F350" s="115">
        <v>0</v>
      </c>
      <c r="G350" s="157">
        <v>25</v>
      </c>
      <c r="H350" s="157">
        <v>12</v>
      </c>
      <c r="I350" s="157">
        <v>21</v>
      </c>
      <c r="J350" s="360">
        <v>18</v>
      </c>
      <c r="K350" s="136"/>
      <c r="L350" s="295">
        <f t="shared" si="71"/>
        <v>76</v>
      </c>
      <c r="M350" s="48">
        <f t="shared" si="65"/>
        <v>24</v>
      </c>
      <c r="N350" s="407" t="str">
        <f t="shared" si="70"/>
        <v>NO</v>
      </c>
      <c r="O350" s="395" t="str">
        <f t="shared" si="72"/>
        <v/>
      </c>
      <c r="P350" s="2"/>
      <c r="Q350" s="55" t="str">
        <f t="shared" si="63"/>
        <v xml:space="preserve"> </v>
      </c>
      <c r="R350" s="2"/>
      <c r="S350" s="166"/>
    </row>
    <row r="351" spans="1:19" ht="16.5">
      <c r="A351" s="2"/>
      <c r="B351" s="74" t="s">
        <v>177</v>
      </c>
      <c r="C351" s="40">
        <v>1517</v>
      </c>
      <c r="D351" s="113" t="s">
        <v>26</v>
      </c>
      <c r="E351" s="49" t="s">
        <v>67</v>
      </c>
      <c r="F351" s="115">
        <v>0</v>
      </c>
      <c r="G351" s="157">
        <v>20</v>
      </c>
      <c r="H351" s="157">
        <v>8</v>
      </c>
      <c r="I351" s="157">
        <v>33</v>
      </c>
      <c r="J351" s="360">
        <v>14</v>
      </c>
      <c r="K351" s="136"/>
      <c r="L351" s="295">
        <f t="shared" si="71"/>
        <v>75</v>
      </c>
      <c r="M351" s="48">
        <f t="shared" si="65"/>
        <v>24</v>
      </c>
      <c r="N351" s="407" t="str">
        <f t="shared" si="70"/>
        <v>NO</v>
      </c>
      <c r="O351" s="395" t="str">
        <f t="shared" si="72"/>
        <v/>
      </c>
      <c r="P351" s="2"/>
      <c r="Q351" s="55" t="str">
        <f t="shared" si="63"/>
        <v xml:space="preserve"> </v>
      </c>
      <c r="R351" s="2"/>
      <c r="S351" s="166"/>
    </row>
    <row r="352" spans="1:19" ht="16.5">
      <c r="A352" s="2"/>
      <c r="B352" s="74" t="s">
        <v>107</v>
      </c>
      <c r="C352" s="40" t="s">
        <v>108</v>
      </c>
      <c r="D352" s="113" t="s">
        <v>47</v>
      </c>
      <c r="E352" s="49" t="s">
        <v>67</v>
      </c>
      <c r="F352" s="115">
        <v>0</v>
      </c>
      <c r="G352" s="157">
        <v>10</v>
      </c>
      <c r="H352" s="157">
        <v>32</v>
      </c>
      <c r="I352" s="157">
        <v>18</v>
      </c>
      <c r="J352" s="360">
        <v>14</v>
      </c>
      <c r="K352" s="136">
        <v>1</v>
      </c>
      <c r="L352" s="295">
        <f t="shared" si="71"/>
        <v>74</v>
      </c>
      <c r="M352" s="48">
        <f t="shared" si="65"/>
        <v>24</v>
      </c>
      <c r="N352" s="407" t="str">
        <f t="shared" si="70"/>
        <v>NO</v>
      </c>
      <c r="O352" s="395" t="str">
        <f t="shared" si="72"/>
        <v/>
      </c>
      <c r="P352" s="2"/>
      <c r="Q352" s="55" t="str">
        <f t="shared" si="63"/>
        <v xml:space="preserve"> </v>
      </c>
      <c r="R352" s="2"/>
      <c r="S352" s="166"/>
    </row>
    <row r="353" spans="1:19" ht="16.5">
      <c r="A353" s="2"/>
      <c r="B353" s="74" t="s">
        <v>78</v>
      </c>
      <c r="C353" s="40">
        <v>1119</v>
      </c>
      <c r="D353" s="113" t="s">
        <v>18</v>
      </c>
      <c r="E353" s="49" t="s">
        <v>67</v>
      </c>
      <c r="F353" s="115">
        <v>0</v>
      </c>
      <c r="G353" s="157">
        <v>15</v>
      </c>
      <c r="H353" s="157">
        <v>24</v>
      </c>
      <c r="I353" s="157">
        <v>21</v>
      </c>
      <c r="J353" s="360">
        <v>14</v>
      </c>
      <c r="K353" s="136">
        <v>1</v>
      </c>
      <c r="L353" s="295">
        <f t="shared" si="71"/>
        <v>74</v>
      </c>
      <c r="M353" s="48">
        <f t="shared" si="65"/>
        <v>24</v>
      </c>
      <c r="N353" s="407" t="str">
        <f t="shared" si="70"/>
        <v>NO</v>
      </c>
      <c r="O353" s="395" t="str">
        <f>IF(N353="yes","S","")</f>
        <v/>
      </c>
      <c r="P353" s="2"/>
      <c r="Q353" s="55" t="str">
        <f t="shared" si="63"/>
        <v xml:space="preserve"> </v>
      </c>
      <c r="R353" s="2"/>
      <c r="S353" s="166"/>
    </row>
    <row r="354" spans="1:19" ht="16.5">
      <c r="A354" s="2"/>
      <c r="B354" s="74" t="s">
        <v>166</v>
      </c>
      <c r="C354" s="40">
        <v>1325</v>
      </c>
      <c r="D354" s="113" t="s">
        <v>28</v>
      </c>
      <c r="E354" s="49" t="s">
        <v>67</v>
      </c>
      <c r="F354" s="115">
        <v>0</v>
      </c>
      <c r="G354" s="157">
        <v>0</v>
      </c>
      <c r="H354" s="157">
        <v>32</v>
      </c>
      <c r="I354" s="157">
        <v>30</v>
      </c>
      <c r="J354" s="360">
        <v>10</v>
      </c>
      <c r="K354" s="136">
        <v>1</v>
      </c>
      <c r="L354" s="295">
        <f t="shared" si="71"/>
        <v>72</v>
      </c>
      <c r="M354" s="48">
        <f t="shared" si="65"/>
        <v>24</v>
      </c>
      <c r="N354" s="407" t="str">
        <f t="shared" si="70"/>
        <v>NO</v>
      </c>
      <c r="O354" s="395" t="str">
        <f>IF(N354="yes","S","")</f>
        <v/>
      </c>
      <c r="P354" s="2"/>
      <c r="Q354" s="55" t="str">
        <f t="shared" si="63"/>
        <v xml:space="preserve"> </v>
      </c>
      <c r="R354" s="2"/>
      <c r="S354" s="166"/>
    </row>
    <row r="355" spans="1:19" ht="16.5">
      <c r="A355" s="2"/>
      <c r="B355" s="74" t="s">
        <v>163</v>
      </c>
      <c r="C355" s="40">
        <v>706</v>
      </c>
      <c r="D355" s="113" t="s">
        <v>28</v>
      </c>
      <c r="E355" s="49" t="s">
        <v>67</v>
      </c>
      <c r="F355" s="115">
        <v>0</v>
      </c>
      <c r="G355" s="157">
        <v>15</v>
      </c>
      <c r="H355" s="157">
        <v>12</v>
      </c>
      <c r="I355" s="157">
        <v>33</v>
      </c>
      <c r="J355" s="360">
        <v>12</v>
      </c>
      <c r="K355" s="136">
        <v>1</v>
      </c>
      <c r="L355" s="295">
        <f t="shared" si="71"/>
        <v>72</v>
      </c>
      <c r="M355" s="48">
        <f t="shared" si="65"/>
        <v>24</v>
      </c>
      <c r="N355" s="407" t="str">
        <f t="shared" si="70"/>
        <v>NO</v>
      </c>
      <c r="O355" s="395" t="str">
        <f t="shared" si="72"/>
        <v/>
      </c>
      <c r="P355" s="2"/>
      <c r="Q355" s="55" t="str">
        <f t="shared" si="63"/>
        <v xml:space="preserve"> </v>
      </c>
      <c r="R355" s="2"/>
      <c r="S355" s="166"/>
    </row>
    <row r="356" spans="1:19" ht="16.5">
      <c r="A356" s="2"/>
      <c r="B356" s="74" t="s">
        <v>90</v>
      </c>
      <c r="C356" s="40">
        <v>1845</v>
      </c>
      <c r="D356" s="113" t="s">
        <v>28</v>
      </c>
      <c r="E356" s="49" t="s">
        <v>67</v>
      </c>
      <c r="F356" s="115">
        <v>0</v>
      </c>
      <c r="G356" s="157">
        <v>5</v>
      </c>
      <c r="H356" s="157">
        <v>32</v>
      </c>
      <c r="I356" s="157">
        <v>12</v>
      </c>
      <c r="J356" s="360">
        <v>22</v>
      </c>
      <c r="K356" s="136"/>
      <c r="L356" s="295">
        <f t="shared" si="71"/>
        <v>71</v>
      </c>
      <c r="M356" s="48">
        <f t="shared" si="65"/>
        <v>24</v>
      </c>
      <c r="N356" s="407" t="str">
        <f t="shared" si="70"/>
        <v>NO</v>
      </c>
      <c r="O356" s="395" t="str">
        <f t="shared" si="72"/>
        <v/>
      </c>
      <c r="P356" s="2"/>
      <c r="Q356" s="55" t="str">
        <f t="shared" si="63"/>
        <v xml:space="preserve"> </v>
      </c>
      <c r="R356" s="2"/>
      <c r="S356" s="166"/>
    </row>
    <row r="357" spans="1:19" ht="16.5">
      <c r="A357" s="2"/>
      <c r="B357" s="74" t="s">
        <v>58</v>
      </c>
      <c r="C357" s="40">
        <v>1767</v>
      </c>
      <c r="D357" s="113" t="s">
        <v>23</v>
      </c>
      <c r="E357" s="49" t="s">
        <v>67</v>
      </c>
      <c r="F357" s="115">
        <v>0</v>
      </c>
      <c r="G357" s="157">
        <v>20</v>
      </c>
      <c r="H357" s="157">
        <v>12</v>
      </c>
      <c r="I357" s="157">
        <v>24</v>
      </c>
      <c r="J357" s="360">
        <v>14</v>
      </c>
      <c r="K357" s="136">
        <v>2</v>
      </c>
      <c r="L357" s="295">
        <f t="shared" si="71"/>
        <v>70</v>
      </c>
      <c r="M357" s="48">
        <f>(F357/5)+(G357/5)+(H357/4)+(I357/3)+(J357/2)+K357</f>
        <v>24</v>
      </c>
      <c r="N357" s="407" t="str">
        <f>IF(L357&gt;84,"Yes","NO")</f>
        <v>NO</v>
      </c>
      <c r="O357" s="395"/>
      <c r="P357" s="2"/>
      <c r="Q357" s="55"/>
      <c r="R357" s="2"/>
      <c r="S357" s="166"/>
    </row>
    <row r="358" spans="1:19" ht="16.5">
      <c r="A358" s="2"/>
      <c r="B358" s="74" t="s">
        <v>91</v>
      </c>
      <c r="C358" s="40">
        <v>1017</v>
      </c>
      <c r="D358" s="113" t="s">
        <v>26</v>
      </c>
      <c r="E358" s="49" t="s">
        <v>67</v>
      </c>
      <c r="F358" s="115">
        <v>0</v>
      </c>
      <c r="G358" s="157">
        <v>5</v>
      </c>
      <c r="H358" s="157">
        <v>28</v>
      </c>
      <c r="I358" s="157">
        <v>21</v>
      </c>
      <c r="J358" s="360">
        <v>14</v>
      </c>
      <c r="K358" s="136">
        <v>2</v>
      </c>
      <c r="L358" s="295">
        <f t="shared" si="71"/>
        <v>68</v>
      </c>
      <c r="M358" s="48">
        <f>(F358/5)+(G358/5)+(H358/4)+(I358/3)+(J358/2)+K358</f>
        <v>24</v>
      </c>
      <c r="N358" s="407" t="str">
        <f>IF(L358&gt;84,"Yes","NO")</f>
        <v>NO</v>
      </c>
      <c r="O358" s="395"/>
      <c r="P358" s="2"/>
      <c r="Q358" s="55"/>
      <c r="R358" s="2"/>
      <c r="S358" s="166"/>
    </row>
    <row r="359" spans="1:19" ht="16.5">
      <c r="A359" s="2"/>
      <c r="B359" s="74" t="s">
        <v>123</v>
      </c>
      <c r="C359" s="40">
        <v>1053</v>
      </c>
      <c r="D359" s="113" t="s">
        <v>28</v>
      </c>
      <c r="E359" s="49" t="s">
        <v>67</v>
      </c>
      <c r="F359" s="115">
        <v>0</v>
      </c>
      <c r="G359" s="157">
        <v>20</v>
      </c>
      <c r="H359" s="157">
        <v>20</v>
      </c>
      <c r="I359" s="157">
        <v>3</v>
      </c>
      <c r="J359" s="360">
        <v>24</v>
      </c>
      <c r="K359" s="136">
        <v>2</v>
      </c>
      <c r="L359" s="295">
        <f t="shared" si="71"/>
        <v>67</v>
      </c>
      <c r="M359" s="48">
        <f t="shared" si="65"/>
        <v>24</v>
      </c>
      <c r="N359" s="407" t="str">
        <f t="shared" si="70"/>
        <v>NO</v>
      </c>
      <c r="O359" s="395" t="str">
        <f t="shared" si="72"/>
        <v/>
      </c>
      <c r="P359" s="2"/>
      <c r="Q359" s="55" t="str">
        <f t="shared" si="63"/>
        <v xml:space="preserve"> </v>
      </c>
      <c r="R359" s="2"/>
      <c r="S359" s="166"/>
    </row>
    <row r="360" spans="1:19" ht="16.5">
      <c r="A360" s="2"/>
      <c r="B360" s="74" t="s">
        <v>82</v>
      </c>
      <c r="C360" s="40">
        <v>1048</v>
      </c>
      <c r="D360" s="113" t="s">
        <v>18</v>
      </c>
      <c r="E360" s="49" t="s">
        <v>67</v>
      </c>
      <c r="F360" s="427">
        <v>0</v>
      </c>
      <c r="G360" s="116">
        <v>5</v>
      </c>
      <c r="H360" s="157">
        <v>4</v>
      </c>
      <c r="I360" s="157">
        <v>33</v>
      </c>
      <c r="J360" s="360">
        <v>20</v>
      </c>
      <c r="K360" s="136">
        <v>1</v>
      </c>
      <c r="L360" s="295">
        <f t="shared" si="71"/>
        <v>62</v>
      </c>
      <c r="M360" s="48">
        <f t="shared" si="65"/>
        <v>24</v>
      </c>
      <c r="N360" s="407" t="str">
        <f t="shared" si="70"/>
        <v>NO</v>
      </c>
      <c r="O360" s="395" t="str">
        <f t="shared" si="72"/>
        <v/>
      </c>
      <c r="P360" s="2"/>
      <c r="Q360" s="55" t="str">
        <f t="shared" si="63"/>
        <v xml:space="preserve"> </v>
      </c>
      <c r="R360" s="2"/>
      <c r="S360" s="166"/>
    </row>
    <row r="361" spans="1:19" ht="16.5">
      <c r="A361" s="2"/>
      <c r="B361" s="74" t="s">
        <v>178</v>
      </c>
      <c r="C361" s="40">
        <v>1326</v>
      </c>
      <c r="D361" s="113" t="s">
        <v>28</v>
      </c>
      <c r="E361" s="49" t="s">
        <v>67</v>
      </c>
      <c r="F361" s="115">
        <v>0</v>
      </c>
      <c r="G361" s="157">
        <v>0</v>
      </c>
      <c r="H361" s="157">
        <v>28</v>
      </c>
      <c r="I361" s="157">
        <v>21</v>
      </c>
      <c r="J361" s="360">
        <v>12</v>
      </c>
      <c r="K361" s="136">
        <v>4</v>
      </c>
      <c r="L361" s="295">
        <f t="shared" si="71"/>
        <v>61</v>
      </c>
      <c r="M361" s="48">
        <f t="shared" si="65"/>
        <v>24</v>
      </c>
      <c r="N361" s="407" t="str">
        <f t="shared" si="70"/>
        <v>NO</v>
      </c>
      <c r="O361" s="395" t="str">
        <f t="shared" si="72"/>
        <v/>
      </c>
      <c r="P361" s="2"/>
      <c r="Q361" s="55" t="str">
        <f t="shared" si="63"/>
        <v xml:space="preserve"> </v>
      </c>
      <c r="R361" s="2"/>
      <c r="S361" s="166"/>
    </row>
    <row r="362" spans="1:19" ht="16.5">
      <c r="A362" s="2"/>
      <c r="B362" s="74" t="s">
        <v>146</v>
      </c>
      <c r="C362" s="40">
        <v>1629</v>
      </c>
      <c r="D362" s="113" t="s">
        <v>47</v>
      </c>
      <c r="E362" s="49" t="s">
        <v>67</v>
      </c>
      <c r="F362" s="115">
        <v>0</v>
      </c>
      <c r="G362" s="157">
        <v>0</v>
      </c>
      <c r="H362" s="157">
        <v>16</v>
      </c>
      <c r="I362" s="157">
        <v>24</v>
      </c>
      <c r="J362" s="360">
        <v>18</v>
      </c>
      <c r="K362" s="136">
        <v>3</v>
      </c>
      <c r="L362" s="295">
        <f t="shared" si="71"/>
        <v>58</v>
      </c>
      <c r="M362" s="48">
        <f t="shared" si="65"/>
        <v>24</v>
      </c>
      <c r="N362" s="407" t="str">
        <f t="shared" si="70"/>
        <v>NO</v>
      </c>
      <c r="O362" s="395" t="str">
        <f t="shared" si="72"/>
        <v/>
      </c>
      <c r="P362" s="2"/>
      <c r="Q362" s="55" t="str">
        <f t="shared" si="63"/>
        <v xml:space="preserve"> </v>
      </c>
      <c r="R362" s="2"/>
      <c r="S362" s="166"/>
    </row>
    <row r="363" spans="1:19" ht="16.5">
      <c r="A363" s="2"/>
      <c r="B363" s="74" t="s">
        <v>115</v>
      </c>
      <c r="C363" s="40">
        <v>1229</v>
      </c>
      <c r="D363" s="113" t="s">
        <v>28</v>
      </c>
      <c r="E363" s="49" t="s">
        <v>67</v>
      </c>
      <c r="F363" s="115">
        <v>0</v>
      </c>
      <c r="G363" s="157">
        <v>5</v>
      </c>
      <c r="H363" s="157">
        <v>8</v>
      </c>
      <c r="I363" s="157">
        <v>21</v>
      </c>
      <c r="J363" s="360">
        <v>22</v>
      </c>
      <c r="K363" s="136">
        <v>3</v>
      </c>
      <c r="L363" s="295">
        <f t="shared" si="71"/>
        <v>56</v>
      </c>
      <c r="M363" s="48">
        <f t="shared" si="65"/>
        <v>24</v>
      </c>
      <c r="N363" s="407" t="str">
        <f t="shared" si="70"/>
        <v>NO</v>
      </c>
      <c r="O363" s="395" t="str">
        <f t="shared" si="72"/>
        <v/>
      </c>
      <c r="P363" s="2"/>
      <c r="Q363" s="55" t="str">
        <f t="shared" si="63"/>
        <v xml:space="preserve"> </v>
      </c>
      <c r="R363" s="2"/>
      <c r="S363" s="166"/>
    </row>
    <row r="364" spans="1:19" ht="16.5">
      <c r="A364" s="2"/>
      <c r="B364" s="74" t="s">
        <v>121</v>
      </c>
      <c r="C364" s="40">
        <v>1810</v>
      </c>
      <c r="D364" s="113" t="s">
        <v>18</v>
      </c>
      <c r="E364" s="49" t="s">
        <v>67</v>
      </c>
      <c r="F364" s="115">
        <v>0</v>
      </c>
      <c r="G364" s="157">
        <v>0</v>
      </c>
      <c r="H364" s="157">
        <v>24</v>
      </c>
      <c r="I364" s="157">
        <v>18</v>
      </c>
      <c r="J364" s="360">
        <v>14</v>
      </c>
      <c r="K364" s="136">
        <v>5</v>
      </c>
      <c r="L364" s="295">
        <f t="shared" si="71"/>
        <v>56</v>
      </c>
      <c r="M364" s="48">
        <f t="shared" si="65"/>
        <v>24</v>
      </c>
      <c r="N364" s="407" t="str">
        <f t="shared" si="70"/>
        <v>NO</v>
      </c>
      <c r="O364" s="395" t="str">
        <f t="shared" si="72"/>
        <v/>
      </c>
      <c r="P364" s="2"/>
      <c r="Q364" s="55" t="str">
        <f t="shared" si="63"/>
        <v xml:space="preserve"> </v>
      </c>
      <c r="R364" s="2"/>
      <c r="S364" s="166"/>
    </row>
    <row r="365" spans="1:19" ht="16.5">
      <c r="A365" s="2"/>
      <c r="B365" s="74" t="s">
        <v>110</v>
      </c>
      <c r="C365" s="40">
        <v>1863</v>
      </c>
      <c r="D365" s="113" t="s">
        <v>23</v>
      </c>
      <c r="E365" s="49" t="s">
        <v>67</v>
      </c>
      <c r="F365" s="115">
        <v>0</v>
      </c>
      <c r="G365" s="157">
        <v>10</v>
      </c>
      <c r="H365" s="157">
        <v>16</v>
      </c>
      <c r="I365" s="157">
        <v>9</v>
      </c>
      <c r="J365" s="360">
        <v>18</v>
      </c>
      <c r="K365" s="136">
        <v>6</v>
      </c>
      <c r="L365" s="295">
        <f t="shared" si="71"/>
        <v>53</v>
      </c>
      <c r="M365" s="48">
        <f t="shared" si="65"/>
        <v>24</v>
      </c>
      <c r="N365" s="407" t="str">
        <f t="shared" si="70"/>
        <v>NO</v>
      </c>
      <c r="O365" s="395" t="str">
        <f>IF(N365="yes","S","")</f>
        <v/>
      </c>
      <c r="P365" s="2"/>
      <c r="Q365" s="55" t="str">
        <f t="shared" si="63"/>
        <v xml:space="preserve"> </v>
      </c>
      <c r="R365" s="2"/>
      <c r="S365" s="166"/>
    </row>
    <row r="366" spans="1:19" ht="16.5">
      <c r="A366" s="2"/>
      <c r="B366" s="74" t="s">
        <v>100</v>
      </c>
      <c r="C366" s="40">
        <v>1842</v>
      </c>
      <c r="D366" s="113" t="s">
        <v>28</v>
      </c>
      <c r="E366" s="49" t="s">
        <v>67</v>
      </c>
      <c r="F366" s="115">
        <v>0</v>
      </c>
      <c r="G366" s="157">
        <v>20</v>
      </c>
      <c r="H366" s="157">
        <v>0</v>
      </c>
      <c r="I366" s="157">
        <v>18</v>
      </c>
      <c r="J366" s="360">
        <v>14</v>
      </c>
      <c r="K366" s="136">
        <v>7</v>
      </c>
      <c r="L366" s="295">
        <f t="shared" si="71"/>
        <v>52</v>
      </c>
      <c r="M366" s="48">
        <f t="shared" si="65"/>
        <v>24</v>
      </c>
      <c r="N366" s="407" t="str">
        <f t="shared" si="70"/>
        <v>NO</v>
      </c>
      <c r="O366" s="395" t="str">
        <f t="shared" si="72"/>
        <v/>
      </c>
      <c r="P366" s="2"/>
      <c r="Q366" s="55" t="str">
        <f t="shared" si="63"/>
        <v xml:space="preserve"> </v>
      </c>
      <c r="R366" s="2"/>
      <c r="S366" s="166"/>
    </row>
    <row r="367" spans="1:19" ht="16.5">
      <c r="A367" s="2"/>
      <c r="B367" s="74" t="s">
        <v>109</v>
      </c>
      <c r="C367" s="40">
        <v>1843</v>
      </c>
      <c r="D367" s="113" t="s">
        <v>28</v>
      </c>
      <c r="E367" s="49" t="s">
        <v>67</v>
      </c>
      <c r="F367" s="280">
        <v>0</v>
      </c>
      <c r="G367" s="193">
        <v>0</v>
      </c>
      <c r="H367" s="193">
        <v>16</v>
      </c>
      <c r="I367" s="193">
        <v>24</v>
      </c>
      <c r="J367" s="385">
        <v>12</v>
      </c>
      <c r="K367" s="225">
        <v>6</v>
      </c>
      <c r="L367" s="295">
        <f t="shared" si="71"/>
        <v>52</v>
      </c>
      <c r="M367" s="54">
        <f t="shared" si="65"/>
        <v>24</v>
      </c>
      <c r="N367" s="407" t="str">
        <f t="shared" si="70"/>
        <v>NO</v>
      </c>
      <c r="O367" s="395" t="str">
        <f t="shared" si="72"/>
        <v/>
      </c>
      <c r="P367" s="2"/>
      <c r="Q367" s="55" t="str">
        <f t="shared" si="63"/>
        <v xml:space="preserve"> </v>
      </c>
      <c r="R367" s="2"/>
      <c r="S367" s="166"/>
    </row>
    <row r="368" spans="1:19" ht="16.5">
      <c r="A368" s="2"/>
      <c r="B368" s="74" t="s">
        <v>145</v>
      </c>
      <c r="C368" s="40">
        <v>1050</v>
      </c>
      <c r="D368" s="113" t="s">
        <v>28</v>
      </c>
      <c r="E368" s="49" t="s">
        <v>67</v>
      </c>
      <c r="F368" s="280">
        <v>0</v>
      </c>
      <c r="G368" s="193">
        <v>0</v>
      </c>
      <c r="H368" s="193">
        <v>16</v>
      </c>
      <c r="I368" s="193">
        <v>18</v>
      </c>
      <c r="J368" s="385">
        <v>18</v>
      </c>
      <c r="K368" s="225">
        <v>5</v>
      </c>
      <c r="L368" s="295">
        <f t="shared" si="71"/>
        <v>52</v>
      </c>
      <c r="M368" s="54">
        <f t="shared" si="65"/>
        <v>24</v>
      </c>
      <c r="N368" s="407" t="str">
        <f t="shared" si="70"/>
        <v>NO</v>
      </c>
      <c r="O368" s="395" t="str">
        <f t="shared" si="72"/>
        <v/>
      </c>
      <c r="P368" s="2"/>
      <c r="Q368" s="55" t="str">
        <f t="shared" si="63"/>
        <v xml:space="preserve"> </v>
      </c>
      <c r="R368" s="2"/>
      <c r="S368" s="166"/>
    </row>
    <row r="369" spans="1:19" ht="16.5">
      <c r="A369" s="2"/>
      <c r="B369" s="79" t="s">
        <v>147</v>
      </c>
      <c r="C369" s="107">
        <v>2454</v>
      </c>
      <c r="D369" s="108" t="s">
        <v>15</v>
      </c>
      <c r="E369" s="217" t="s">
        <v>67</v>
      </c>
      <c r="F369" s="115">
        <v>0</v>
      </c>
      <c r="G369" s="157">
        <v>0</v>
      </c>
      <c r="H369" s="157">
        <v>12</v>
      </c>
      <c r="I369" s="157">
        <v>12</v>
      </c>
      <c r="J369" s="360">
        <v>24</v>
      </c>
      <c r="K369" s="136">
        <v>5</v>
      </c>
      <c r="L369" s="295">
        <f t="shared" si="71"/>
        <v>48</v>
      </c>
      <c r="M369" s="48">
        <f t="shared" si="65"/>
        <v>24</v>
      </c>
      <c r="N369" s="407" t="str">
        <f t="shared" si="70"/>
        <v>NO</v>
      </c>
      <c r="O369" s="400"/>
      <c r="P369" s="2"/>
      <c r="Q369" s="55" t="str">
        <f t="shared" si="63"/>
        <v xml:space="preserve"> </v>
      </c>
      <c r="R369" s="2"/>
      <c r="S369" s="166"/>
    </row>
    <row r="370" spans="1:19" ht="16.5">
      <c r="A370" s="2"/>
      <c r="B370" s="79" t="s">
        <v>126</v>
      </c>
      <c r="C370" s="107">
        <v>1841</v>
      </c>
      <c r="D370" s="108" t="s">
        <v>28</v>
      </c>
      <c r="E370" s="217" t="s">
        <v>67</v>
      </c>
      <c r="F370" s="115">
        <v>0</v>
      </c>
      <c r="G370" s="157">
        <v>0</v>
      </c>
      <c r="H370" s="157">
        <v>4</v>
      </c>
      <c r="I370" s="157">
        <v>18</v>
      </c>
      <c r="J370" s="360">
        <v>24</v>
      </c>
      <c r="K370" s="136">
        <v>5</v>
      </c>
      <c r="L370" s="295">
        <f t="shared" si="71"/>
        <v>46</v>
      </c>
      <c r="M370" s="48">
        <f>(F370/5)+(G370/5)+(H370/4)+(I370/3)+(J370/2)+K370</f>
        <v>24</v>
      </c>
      <c r="N370" s="407" t="str">
        <f>IF(L370&gt;84,"Yes","NO")</f>
        <v>NO</v>
      </c>
      <c r="O370" s="400" t="str">
        <f>IF(N370="yes","S","")</f>
        <v/>
      </c>
      <c r="P370" s="2"/>
      <c r="Q370" s="55" t="str">
        <f>IF(L370=0," ",IF(M370&lt;&gt;24,"ERROR!"," "))</f>
        <v xml:space="preserve"> </v>
      </c>
      <c r="R370" s="2"/>
      <c r="S370" s="166"/>
    </row>
    <row r="371" spans="1:19" ht="16.5">
      <c r="A371" s="2"/>
      <c r="B371" s="79" t="s">
        <v>114</v>
      </c>
      <c r="C371" s="107">
        <v>1615</v>
      </c>
      <c r="D371" s="428" t="s">
        <v>61</v>
      </c>
      <c r="E371" s="217" t="s">
        <v>67</v>
      </c>
      <c r="F371" s="115">
        <v>0</v>
      </c>
      <c r="G371" s="157">
        <v>0</v>
      </c>
      <c r="H371" s="157">
        <v>12</v>
      </c>
      <c r="I371" s="157">
        <v>15</v>
      </c>
      <c r="J371" s="360">
        <v>16</v>
      </c>
      <c r="K371" s="136">
        <v>8</v>
      </c>
      <c r="L371" s="295">
        <f t="shared" si="71"/>
        <v>43</v>
      </c>
      <c r="M371" s="48">
        <f t="shared" si="65"/>
        <v>24</v>
      </c>
      <c r="N371" s="407" t="str">
        <f t="shared" si="70"/>
        <v>NO</v>
      </c>
      <c r="O371" s="400" t="str">
        <f t="shared" ref="O371:O378" si="73">IF(N371="yes","S","")</f>
        <v/>
      </c>
      <c r="P371" s="2"/>
      <c r="Q371" s="55" t="str">
        <f t="shared" si="63"/>
        <v xml:space="preserve"> </v>
      </c>
      <c r="R371" s="2"/>
      <c r="S371" s="166"/>
    </row>
    <row r="372" spans="1:19" ht="16.5">
      <c r="A372" s="2"/>
      <c r="B372" s="79" t="s">
        <v>65</v>
      </c>
      <c r="C372" s="107">
        <v>1228</v>
      </c>
      <c r="D372" s="108" t="s">
        <v>28</v>
      </c>
      <c r="E372" s="217" t="s">
        <v>67</v>
      </c>
      <c r="F372" s="115">
        <v>0</v>
      </c>
      <c r="G372" s="157">
        <v>5</v>
      </c>
      <c r="H372" s="157">
        <v>8</v>
      </c>
      <c r="I372" s="157">
        <v>21</v>
      </c>
      <c r="J372" s="360">
        <v>8</v>
      </c>
      <c r="K372" s="136">
        <v>10</v>
      </c>
      <c r="L372" s="295">
        <f t="shared" si="71"/>
        <v>42</v>
      </c>
      <c r="M372" s="48">
        <f t="shared" si="65"/>
        <v>24</v>
      </c>
      <c r="N372" s="407" t="str">
        <f t="shared" si="70"/>
        <v>NO</v>
      </c>
      <c r="O372" s="400" t="str">
        <f t="shared" si="73"/>
        <v/>
      </c>
      <c r="P372" s="2"/>
      <c r="Q372" s="55" t="str">
        <f t="shared" si="63"/>
        <v xml:space="preserve"> </v>
      </c>
      <c r="R372" s="2"/>
      <c r="S372" s="166"/>
    </row>
    <row r="373" spans="1:19" ht="16.5">
      <c r="A373" s="2"/>
      <c r="B373" s="79" t="s">
        <v>118</v>
      </c>
      <c r="C373" s="107">
        <v>1218</v>
      </c>
      <c r="D373" s="108" t="s">
        <v>26</v>
      </c>
      <c r="E373" s="217" t="s">
        <v>67</v>
      </c>
      <c r="F373" s="115">
        <v>0</v>
      </c>
      <c r="G373" s="157">
        <v>0</v>
      </c>
      <c r="H373" s="157">
        <v>8</v>
      </c>
      <c r="I373" s="157">
        <v>12</v>
      </c>
      <c r="J373" s="360">
        <v>14</v>
      </c>
      <c r="K373" s="429">
        <v>11</v>
      </c>
      <c r="L373" s="295">
        <f t="shared" si="71"/>
        <v>34</v>
      </c>
      <c r="M373" s="48">
        <f t="shared" si="65"/>
        <v>24</v>
      </c>
      <c r="N373" s="407" t="str">
        <f t="shared" si="70"/>
        <v>NO</v>
      </c>
      <c r="O373" s="400" t="str">
        <f t="shared" si="73"/>
        <v/>
      </c>
      <c r="P373" s="2"/>
      <c r="Q373" s="55" t="str">
        <f t="shared" si="63"/>
        <v xml:space="preserve"> </v>
      </c>
      <c r="R373" s="2"/>
      <c r="S373" s="166"/>
    </row>
    <row r="374" spans="1:19" ht="16.5">
      <c r="A374" s="2"/>
      <c r="B374" s="79" t="s">
        <v>104</v>
      </c>
      <c r="C374" s="107">
        <v>1836</v>
      </c>
      <c r="D374" s="108" t="s">
        <v>28</v>
      </c>
      <c r="E374" s="217" t="s">
        <v>67</v>
      </c>
      <c r="F374" s="115">
        <v>0</v>
      </c>
      <c r="G374" s="157">
        <v>0</v>
      </c>
      <c r="H374" s="157">
        <v>8</v>
      </c>
      <c r="I374" s="157">
        <v>6</v>
      </c>
      <c r="J374" s="360">
        <v>20</v>
      </c>
      <c r="K374" s="136">
        <v>10</v>
      </c>
      <c r="L374" s="295">
        <f t="shared" si="71"/>
        <v>34</v>
      </c>
      <c r="M374" s="48">
        <f t="shared" si="65"/>
        <v>24</v>
      </c>
      <c r="N374" s="407" t="str">
        <f t="shared" si="70"/>
        <v>NO</v>
      </c>
      <c r="O374" s="400" t="str">
        <f t="shared" si="73"/>
        <v/>
      </c>
      <c r="P374" s="2"/>
      <c r="Q374" s="55" t="str">
        <f t="shared" si="63"/>
        <v xml:space="preserve"> </v>
      </c>
      <c r="R374" s="2"/>
      <c r="S374" s="166"/>
    </row>
    <row r="375" spans="1:19" ht="16.5">
      <c r="A375" s="2"/>
      <c r="B375" s="79" t="s">
        <v>122</v>
      </c>
      <c r="C375" s="107">
        <v>1021</v>
      </c>
      <c r="D375" s="108" t="s">
        <v>28</v>
      </c>
      <c r="E375" s="217" t="s">
        <v>67</v>
      </c>
      <c r="F375" s="115">
        <v>0</v>
      </c>
      <c r="G375" s="157">
        <v>0</v>
      </c>
      <c r="H375" s="157">
        <v>0</v>
      </c>
      <c r="I375" s="157">
        <v>15</v>
      </c>
      <c r="J375" s="360">
        <v>18</v>
      </c>
      <c r="K375" s="136">
        <v>10</v>
      </c>
      <c r="L375" s="295">
        <f t="shared" si="71"/>
        <v>33</v>
      </c>
      <c r="M375" s="48">
        <f t="shared" si="65"/>
        <v>24</v>
      </c>
      <c r="N375" s="407" t="str">
        <f t="shared" si="70"/>
        <v>NO</v>
      </c>
      <c r="O375" s="400" t="str">
        <f t="shared" si="73"/>
        <v/>
      </c>
      <c r="P375" s="2"/>
      <c r="Q375" s="55" t="str">
        <f t="shared" si="63"/>
        <v xml:space="preserve"> </v>
      </c>
      <c r="R375" s="2"/>
      <c r="S375" s="166"/>
    </row>
    <row r="376" spans="1:19" ht="16.5">
      <c r="A376" s="2"/>
      <c r="B376" s="79" t="s">
        <v>89</v>
      </c>
      <c r="C376" s="107">
        <v>1052</v>
      </c>
      <c r="D376" s="108" t="s">
        <v>28</v>
      </c>
      <c r="E376" s="217" t="s">
        <v>67</v>
      </c>
      <c r="F376" s="115">
        <v>0</v>
      </c>
      <c r="G376" s="157">
        <v>0</v>
      </c>
      <c r="H376" s="157">
        <v>4</v>
      </c>
      <c r="I376" s="157">
        <v>9</v>
      </c>
      <c r="J376" s="360">
        <v>20</v>
      </c>
      <c r="K376" s="136">
        <v>10</v>
      </c>
      <c r="L376" s="295">
        <f t="shared" si="71"/>
        <v>33</v>
      </c>
      <c r="M376" s="48">
        <f t="shared" si="65"/>
        <v>24</v>
      </c>
      <c r="N376" s="407" t="str">
        <f t="shared" si="70"/>
        <v>NO</v>
      </c>
      <c r="O376" s="400" t="str">
        <f t="shared" si="73"/>
        <v/>
      </c>
      <c r="P376" s="2"/>
      <c r="Q376" s="55" t="str">
        <f t="shared" si="63"/>
        <v xml:space="preserve"> </v>
      </c>
      <c r="R376" s="2"/>
      <c r="S376" s="166"/>
    </row>
    <row r="377" spans="1:19" ht="16.5">
      <c r="A377" s="2"/>
      <c r="B377" s="79" t="s">
        <v>84</v>
      </c>
      <c r="C377" s="107">
        <v>1844</v>
      </c>
      <c r="D377" s="108" t="s">
        <v>28</v>
      </c>
      <c r="E377" s="217" t="s">
        <v>67</v>
      </c>
      <c r="F377" s="115">
        <v>0</v>
      </c>
      <c r="G377" s="157">
        <v>10</v>
      </c>
      <c r="H377" s="157">
        <v>0</v>
      </c>
      <c r="I377" s="157">
        <v>15</v>
      </c>
      <c r="J377" s="360">
        <v>6</v>
      </c>
      <c r="K377" s="136">
        <v>14</v>
      </c>
      <c r="L377" s="295">
        <f t="shared" si="71"/>
        <v>31</v>
      </c>
      <c r="M377" s="48">
        <f t="shared" si="65"/>
        <v>24</v>
      </c>
      <c r="N377" s="407" t="str">
        <f t="shared" si="70"/>
        <v>NO</v>
      </c>
      <c r="O377" s="400" t="str">
        <f t="shared" si="73"/>
        <v/>
      </c>
      <c r="P377" s="2"/>
      <c r="Q377" s="55" t="str">
        <f t="shared" si="63"/>
        <v xml:space="preserve"> </v>
      </c>
      <c r="R377" s="2"/>
      <c r="S377" s="166"/>
    </row>
    <row r="378" spans="1:19" ht="17.25" thickBot="1">
      <c r="A378" s="2"/>
      <c r="B378" s="79" t="s">
        <v>169</v>
      </c>
      <c r="C378" s="107">
        <v>1840</v>
      </c>
      <c r="D378" s="108" t="s">
        <v>28</v>
      </c>
      <c r="E378" s="217" t="s">
        <v>67</v>
      </c>
      <c r="F378" s="115">
        <v>0</v>
      </c>
      <c r="G378" s="157">
        <v>0</v>
      </c>
      <c r="H378" s="157">
        <v>0</v>
      </c>
      <c r="I378" s="157">
        <v>6</v>
      </c>
      <c r="J378" s="360">
        <v>14</v>
      </c>
      <c r="K378" s="91">
        <v>15</v>
      </c>
      <c r="L378" s="295">
        <f t="shared" si="71"/>
        <v>20</v>
      </c>
      <c r="M378" s="48">
        <f t="shared" si="65"/>
        <v>24</v>
      </c>
      <c r="N378" s="407" t="str">
        <f>IF(L378&gt;84,"Yes","NO")</f>
        <v>NO</v>
      </c>
      <c r="O378" s="400" t="str">
        <f t="shared" si="73"/>
        <v/>
      </c>
      <c r="P378" s="2"/>
      <c r="Q378" s="55"/>
      <c r="R378" s="2"/>
      <c r="S378" s="166"/>
    </row>
    <row r="379" spans="1:19" ht="16.5" thickBot="1">
      <c r="A379" s="166"/>
      <c r="B379" s="343" t="s">
        <v>127</v>
      </c>
      <c r="C379" s="932" t="s">
        <v>173</v>
      </c>
      <c r="D379" s="933"/>
      <c r="E379" s="933"/>
      <c r="F379" s="933"/>
      <c r="G379" s="933"/>
      <c r="H379" s="933"/>
      <c r="I379" s="933"/>
      <c r="J379" s="933"/>
      <c r="K379" s="933"/>
      <c r="L379" s="933"/>
      <c r="M379" s="933"/>
      <c r="N379" s="933"/>
      <c r="O379" s="947" t="s">
        <v>174</v>
      </c>
      <c r="P379" s="948"/>
      <c r="Q379" s="950"/>
      <c r="R379" s="388">
        <f>COUNT(F307:F378)</f>
        <v>72</v>
      </c>
      <c r="S379" s="166"/>
    </row>
    <row r="380" spans="1:19" ht="16.5" thickBot="1">
      <c r="A380" s="2"/>
      <c r="B380" s="3"/>
      <c r="C380" s="4"/>
      <c r="D380" s="5"/>
      <c r="E380" s="6"/>
      <c r="F380" s="7"/>
      <c r="G380" s="7"/>
      <c r="H380" s="7"/>
      <c r="I380" s="7"/>
      <c r="J380" s="7"/>
      <c r="K380" s="8"/>
      <c r="L380" s="9"/>
      <c r="M380" s="8"/>
      <c r="N380" s="10"/>
      <c r="O380" s="11"/>
      <c r="P380" s="2"/>
      <c r="Q380" s="2"/>
      <c r="R380" s="2"/>
      <c r="S380" s="166"/>
    </row>
    <row r="381" spans="1:19" ht="19.5" thickBot="1">
      <c r="A381" s="2"/>
      <c r="B381" s="951" t="s">
        <v>179</v>
      </c>
      <c r="C381" s="952"/>
      <c r="D381" s="952"/>
      <c r="E381" s="952"/>
      <c r="F381" s="952"/>
      <c r="G381" s="952"/>
      <c r="H381" s="952"/>
      <c r="I381" s="952"/>
      <c r="J381" s="952"/>
      <c r="K381" s="953"/>
      <c r="L381" s="350"/>
      <c r="M381" s="351">
        <v>24</v>
      </c>
      <c r="N381" s="352" t="s">
        <v>3</v>
      </c>
      <c r="O381" s="11"/>
      <c r="P381" s="2"/>
      <c r="Q381" s="2"/>
      <c r="R381" s="2"/>
      <c r="S381" s="166"/>
    </row>
    <row r="382" spans="1:19" ht="26.25" thickBot="1">
      <c r="A382" s="2"/>
      <c r="B382" s="184" t="s">
        <v>4</v>
      </c>
      <c r="C382" s="26" t="s">
        <v>5</v>
      </c>
      <c r="D382" s="16" t="s">
        <v>6</v>
      </c>
      <c r="E382" s="17" t="s">
        <v>7</v>
      </c>
      <c r="F382" s="391" t="s">
        <v>8</v>
      </c>
      <c r="G382" s="285">
        <v>5</v>
      </c>
      <c r="H382" s="285">
        <v>4</v>
      </c>
      <c r="I382" s="285">
        <v>3</v>
      </c>
      <c r="J382" s="430">
        <v>2</v>
      </c>
      <c r="K382" s="431">
        <v>0</v>
      </c>
      <c r="L382" s="432" t="s">
        <v>9</v>
      </c>
      <c r="M382" s="431" t="s">
        <v>156</v>
      </c>
      <c r="N382" s="433" t="s">
        <v>11</v>
      </c>
      <c r="O382" s="26" t="s">
        <v>12</v>
      </c>
      <c r="P382" s="2"/>
      <c r="Q382" s="27" t="s">
        <v>13</v>
      </c>
      <c r="R382" s="2"/>
      <c r="S382" s="166"/>
    </row>
    <row r="383" spans="1:19" ht="16.5" thickBot="1">
      <c r="A383" s="2"/>
      <c r="B383" s="56" t="s">
        <v>20</v>
      </c>
      <c r="C383" s="57">
        <v>1376</v>
      </c>
      <c r="D383" s="58" t="s">
        <v>21</v>
      </c>
      <c r="E383" s="87" t="s">
        <v>16</v>
      </c>
      <c r="F383" s="255">
        <v>0</v>
      </c>
      <c r="G383" s="256">
        <v>40</v>
      </c>
      <c r="H383" s="256">
        <v>48</v>
      </c>
      <c r="I383" s="256">
        <v>12</v>
      </c>
      <c r="J383" s="403"/>
      <c r="K383" s="434"/>
      <c r="L383" s="432">
        <f t="shared" ref="L383:L395" si="74">SUM($F383:$J383)</f>
        <v>100</v>
      </c>
      <c r="M383" s="435">
        <f t="shared" ref="M383:M395" si="75">(F383/5)+(G383/5)+(H383/4)+(I383/3)+(J383/2)+K383</f>
        <v>24</v>
      </c>
      <c r="N383" s="954"/>
      <c r="O383" s="955"/>
      <c r="P383" s="2"/>
      <c r="Q383" s="55" t="str">
        <f t="shared" ref="Q383:Q395" si="76">IF(L383=0," ",IF(M383&lt;&gt;24,"ERROR!"," "))</f>
        <v xml:space="preserve"> </v>
      </c>
      <c r="R383" s="2"/>
      <c r="S383" s="166"/>
    </row>
    <row r="384" spans="1:19" ht="15.75">
      <c r="A384" s="2"/>
      <c r="B384" s="152" t="s">
        <v>25</v>
      </c>
      <c r="C384" s="436">
        <v>1287</v>
      </c>
      <c r="D384" s="437" t="s">
        <v>26</v>
      </c>
      <c r="E384" s="82" t="s">
        <v>24</v>
      </c>
      <c r="F384" s="157">
        <v>0</v>
      </c>
      <c r="G384" s="360">
        <v>45</v>
      </c>
      <c r="H384" s="116">
        <v>48</v>
      </c>
      <c r="I384" s="360">
        <v>9</v>
      </c>
      <c r="J384" s="158"/>
      <c r="K384" s="438"/>
      <c r="L384" s="102">
        <f t="shared" si="74"/>
        <v>102</v>
      </c>
      <c r="M384" s="439">
        <f t="shared" si="75"/>
        <v>24</v>
      </c>
      <c r="N384" s="440" t="str">
        <f>IF(L384&gt;102,"Yes","NO")</f>
        <v>NO</v>
      </c>
      <c r="O384" s="441" t="str">
        <f>IF(N384="yes","G","")</f>
        <v/>
      </c>
      <c r="P384" s="2"/>
      <c r="Q384" s="55" t="str">
        <f>IF(L384=0," ",IF(M384&lt;&gt;24,"ERROR!"," "))</f>
        <v xml:space="preserve"> </v>
      </c>
      <c r="R384" s="2"/>
      <c r="S384" s="166"/>
    </row>
    <row r="385" spans="1:19" ht="16.5" thickBot="1">
      <c r="A385" s="2"/>
      <c r="B385" s="56" t="s">
        <v>14</v>
      </c>
      <c r="C385" s="165">
        <v>6027</v>
      </c>
      <c r="D385" s="309" t="s">
        <v>26</v>
      </c>
      <c r="E385" s="310" t="s">
        <v>24</v>
      </c>
      <c r="F385" s="442">
        <v>20</v>
      </c>
      <c r="G385" s="443">
        <v>15</v>
      </c>
      <c r="H385" s="443">
        <v>36</v>
      </c>
      <c r="I385" s="443">
        <v>15</v>
      </c>
      <c r="J385" s="444">
        <v>6</v>
      </c>
      <c r="K385" s="445"/>
      <c r="L385" s="446">
        <f t="shared" si="74"/>
        <v>92</v>
      </c>
      <c r="M385" s="447">
        <f t="shared" si="75"/>
        <v>24</v>
      </c>
      <c r="N385" s="448" t="str">
        <f>IF(L385&gt;114,"Yes","NO")</f>
        <v>NO</v>
      </c>
      <c r="O385" s="449" t="str">
        <f>IF(N385="yes","HM","")</f>
        <v/>
      </c>
      <c r="P385" s="2"/>
      <c r="Q385" s="55" t="str">
        <f t="shared" si="76"/>
        <v xml:space="preserve"> </v>
      </c>
      <c r="R385" s="2"/>
      <c r="S385" s="166"/>
    </row>
    <row r="386" spans="1:19" ht="15.75">
      <c r="A386" s="2"/>
      <c r="B386" s="152" t="s">
        <v>22</v>
      </c>
      <c r="C386" s="123">
        <v>1266</v>
      </c>
      <c r="D386" s="210" t="s">
        <v>23</v>
      </c>
      <c r="E386" s="125" t="s">
        <v>31</v>
      </c>
      <c r="F386" s="423">
        <v>0</v>
      </c>
      <c r="G386" s="450">
        <v>75</v>
      </c>
      <c r="H386" s="450">
        <v>32</v>
      </c>
      <c r="I386" s="450">
        <v>3</v>
      </c>
      <c r="J386" s="451"/>
      <c r="K386" s="172"/>
      <c r="L386" s="452">
        <f>SUM($F386:$J386)</f>
        <v>110</v>
      </c>
      <c r="M386" s="453">
        <f t="shared" si="75"/>
        <v>24</v>
      </c>
      <c r="N386" s="454" t="str">
        <f>IF(L386&gt;109,"Yes","NO")</f>
        <v>Yes</v>
      </c>
      <c r="O386" s="455" t="str">
        <f>IF(N386="yes","M","")</f>
        <v>M</v>
      </c>
      <c r="P386" s="2"/>
      <c r="Q386" s="55" t="str">
        <f t="shared" si="76"/>
        <v xml:space="preserve"> </v>
      </c>
      <c r="R386" s="2"/>
      <c r="S386" s="166"/>
    </row>
    <row r="387" spans="1:19" ht="16.5" thickBot="1">
      <c r="A387" s="2"/>
      <c r="B387" s="56" t="s">
        <v>139</v>
      </c>
      <c r="C387" s="57">
        <v>513</v>
      </c>
      <c r="D387" s="58" t="s">
        <v>15</v>
      </c>
      <c r="E387" s="87" t="s">
        <v>31</v>
      </c>
      <c r="F387" s="255">
        <v>0</v>
      </c>
      <c r="G387" s="256">
        <v>25</v>
      </c>
      <c r="H387" s="256">
        <v>32</v>
      </c>
      <c r="I387" s="256">
        <v>24</v>
      </c>
      <c r="J387" s="403">
        <v>6</v>
      </c>
      <c r="K387" s="434"/>
      <c r="L387" s="64">
        <f>SUM($F387:$J387)</f>
        <v>87</v>
      </c>
      <c r="M387" s="435">
        <f t="shared" si="75"/>
        <v>24</v>
      </c>
      <c r="N387" s="456" t="str">
        <f>IF(L387&gt;109,"Yes","NO")</f>
        <v>NO</v>
      </c>
      <c r="O387" s="457" t="str">
        <f>IF(N387="yes","M","")</f>
        <v/>
      </c>
      <c r="P387" s="2"/>
      <c r="Q387" s="55" t="str">
        <f t="shared" si="76"/>
        <v xml:space="preserve"> </v>
      </c>
      <c r="R387" s="2"/>
      <c r="S387" s="166"/>
    </row>
    <row r="388" spans="1:19" ht="15.75">
      <c r="A388" s="2"/>
      <c r="B388" s="28" t="s">
        <v>38</v>
      </c>
      <c r="C388" s="29">
        <v>1539</v>
      </c>
      <c r="D388" s="30" t="s">
        <v>26</v>
      </c>
      <c r="E388" s="68" t="s">
        <v>48</v>
      </c>
      <c r="F388" s="204">
        <v>0</v>
      </c>
      <c r="G388" s="356">
        <v>35</v>
      </c>
      <c r="H388" s="375">
        <v>40</v>
      </c>
      <c r="I388" s="356">
        <v>15</v>
      </c>
      <c r="J388" s="376">
        <v>4</v>
      </c>
      <c r="K388" s="458"/>
      <c r="L388" s="69">
        <f>SUM($F388:$J388)</f>
        <v>94</v>
      </c>
      <c r="M388" s="459">
        <f t="shared" si="75"/>
        <v>24</v>
      </c>
      <c r="N388" s="460" t="str">
        <f>IF(L388&gt;102,"Yes","NO")</f>
        <v>NO</v>
      </c>
      <c r="O388" s="461" t="str">
        <f>IF(N388="yes","G","")</f>
        <v/>
      </c>
      <c r="P388" s="2"/>
      <c r="Q388" s="55" t="str">
        <f>IF(L388=0," ",IF(M388&lt;&gt;24,"ERROR!"," "))</f>
        <v xml:space="preserve"> </v>
      </c>
      <c r="R388" s="2"/>
      <c r="S388" s="166"/>
    </row>
    <row r="389" spans="1:19" ht="16.5" thickBot="1">
      <c r="A389" s="2"/>
      <c r="B389" s="56" t="s">
        <v>49</v>
      </c>
      <c r="C389" s="462">
        <v>1798</v>
      </c>
      <c r="D389" s="463" t="s">
        <v>26</v>
      </c>
      <c r="E389" s="87" t="s">
        <v>48</v>
      </c>
      <c r="F389" s="198">
        <v>0</v>
      </c>
      <c r="G389" s="364">
        <v>45</v>
      </c>
      <c r="H389" s="256">
        <v>24</v>
      </c>
      <c r="I389" s="364">
        <v>18</v>
      </c>
      <c r="J389" s="464">
        <v>2</v>
      </c>
      <c r="K389" s="465">
        <v>2</v>
      </c>
      <c r="L389" s="64">
        <f t="shared" si="74"/>
        <v>89</v>
      </c>
      <c r="M389" s="435">
        <f t="shared" si="75"/>
        <v>24</v>
      </c>
      <c r="N389" s="466" t="str">
        <f>IF(L389&gt;102,"Yes","NO")</f>
        <v>NO</v>
      </c>
      <c r="O389" s="457" t="str">
        <f>IF(N389="yes","G","")</f>
        <v/>
      </c>
      <c r="P389" s="2"/>
      <c r="Q389" s="55" t="str">
        <f t="shared" si="76"/>
        <v xml:space="preserve"> </v>
      </c>
      <c r="R389" s="2"/>
      <c r="S389" s="166"/>
    </row>
    <row r="390" spans="1:19" ht="15.75">
      <c r="A390" s="2"/>
      <c r="B390" s="95" t="s">
        <v>66</v>
      </c>
      <c r="C390" s="467">
        <v>1314</v>
      </c>
      <c r="D390" s="468" t="s">
        <v>28</v>
      </c>
      <c r="E390" s="98" t="s">
        <v>67</v>
      </c>
      <c r="F390" s="229">
        <v>0</v>
      </c>
      <c r="G390" s="369">
        <v>30</v>
      </c>
      <c r="H390" s="262">
        <v>56</v>
      </c>
      <c r="I390" s="369">
        <v>9</v>
      </c>
      <c r="J390" s="381">
        <v>2</v>
      </c>
      <c r="K390" s="469"/>
      <c r="L390" s="102">
        <f t="shared" si="74"/>
        <v>97</v>
      </c>
      <c r="M390" s="470">
        <f t="shared" si="75"/>
        <v>24</v>
      </c>
      <c r="N390" s="471" t="str">
        <f t="shared" ref="N390:N395" si="77">IF(L390&gt;84,"Yes","NO")</f>
        <v>Yes</v>
      </c>
      <c r="O390" s="455" t="str">
        <f>IF(N390="yes","S","")</f>
        <v>S</v>
      </c>
      <c r="P390" s="2"/>
      <c r="Q390" s="472" t="str">
        <f>IF(L390=0," ",IF(M390&lt;&gt;24,"ERROR!"," "))</f>
        <v xml:space="preserve"> </v>
      </c>
      <c r="R390" s="2"/>
      <c r="S390" s="166"/>
    </row>
    <row r="391" spans="1:19" ht="15.75">
      <c r="A391" s="2"/>
      <c r="B391" s="79" t="s">
        <v>58</v>
      </c>
      <c r="C391" s="107">
        <v>1767</v>
      </c>
      <c r="D391" s="81" t="s">
        <v>23</v>
      </c>
      <c r="E391" s="82" t="s">
        <v>67</v>
      </c>
      <c r="F391" s="157">
        <v>0</v>
      </c>
      <c r="G391" s="360">
        <v>15</v>
      </c>
      <c r="H391" s="116">
        <v>24</v>
      </c>
      <c r="I391" s="360">
        <v>30</v>
      </c>
      <c r="J391" s="158">
        <v>10</v>
      </c>
      <c r="K391" s="438"/>
      <c r="L391" s="47">
        <f t="shared" si="74"/>
        <v>79</v>
      </c>
      <c r="M391" s="439">
        <f t="shared" si="75"/>
        <v>24</v>
      </c>
      <c r="N391" s="440" t="str">
        <f t="shared" si="77"/>
        <v>NO</v>
      </c>
      <c r="O391" s="473" t="str">
        <f>IF(N391="yes","S","")</f>
        <v/>
      </c>
      <c r="P391" s="2"/>
      <c r="Q391" s="472" t="str">
        <f>IF(L391=0," ",IF(M391&lt;&gt;24,"ERROR!"," "))</f>
        <v xml:space="preserve"> </v>
      </c>
      <c r="R391" s="2"/>
      <c r="S391" s="166"/>
    </row>
    <row r="392" spans="1:19" ht="15.75">
      <c r="A392" s="2"/>
      <c r="B392" s="95" t="s">
        <v>70</v>
      </c>
      <c r="C392" s="467">
        <v>1170</v>
      </c>
      <c r="D392" s="468" t="s">
        <v>23</v>
      </c>
      <c r="E392" s="98" t="s">
        <v>67</v>
      </c>
      <c r="F392" s="229">
        <v>0</v>
      </c>
      <c r="G392" s="369">
        <v>15</v>
      </c>
      <c r="H392" s="262">
        <v>28</v>
      </c>
      <c r="I392" s="369">
        <v>21</v>
      </c>
      <c r="J392" s="381">
        <v>14</v>
      </c>
      <c r="K392" s="469"/>
      <c r="L392" s="47">
        <f t="shared" si="74"/>
        <v>78</v>
      </c>
      <c r="M392" s="439">
        <f t="shared" si="75"/>
        <v>24</v>
      </c>
      <c r="N392" s="440" t="str">
        <f t="shared" si="77"/>
        <v>NO</v>
      </c>
      <c r="O392" s="473"/>
      <c r="P392" s="2"/>
      <c r="Q392" s="472"/>
      <c r="R392" s="2"/>
      <c r="S392" s="166"/>
    </row>
    <row r="393" spans="1:19" ht="15.75">
      <c r="A393" s="2"/>
      <c r="B393" s="95" t="s">
        <v>37</v>
      </c>
      <c r="C393" s="467">
        <v>1569</v>
      </c>
      <c r="D393" s="468" t="s">
        <v>28</v>
      </c>
      <c r="E393" s="98" t="s">
        <v>67</v>
      </c>
      <c r="F393" s="229">
        <v>0</v>
      </c>
      <c r="G393" s="369">
        <v>15</v>
      </c>
      <c r="H393" s="262">
        <v>20</v>
      </c>
      <c r="I393" s="369">
        <v>24</v>
      </c>
      <c r="J393" s="381">
        <v>16</v>
      </c>
      <c r="K393" s="469"/>
      <c r="L393" s="47">
        <f t="shared" si="74"/>
        <v>75</v>
      </c>
      <c r="M393" s="439">
        <f t="shared" si="75"/>
        <v>24</v>
      </c>
      <c r="N393" s="440" t="str">
        <f t="shared" si="77"/>
        <v>NO</v>
      </c>
      <c r="O393" s="473"/>
      <c r="P393" s="2"/>
      <c r="Q393" s="472" t="str">
        <f>IF(L393=0," ",IF(M393&lt;&gt;24,"ERROR!"," "))</f>
        <v xml:space="preserve"> </v>
      </c>
      <c r="R393" s="2"/>
      <c r="S393" s="166"/>
    </row>
    <row r="394" spans="1:19" ht="15.75">
      <c r="A394" s="2"/>
      <c r="B394" s="79" t="s">
        <v>32</v>
      </c>
      <c r="C394" s="436">
        <v>1128</v>
      </c>
      <c r="D394" s="468" t="s">
        <v>26</v>
      </c>
      <c r="E394" s="98" t="s">
        <v>67</v>
      </c>
      <c r="F394" s="229">
        <v>5</v>
      </c>
      <c r="G394" s="369">
        <v>15</v>
      </c>
      <c r="H394" s="262">
        <v>20</v>
      </c>
      <c r="I394" s="369">
        <v>21</v>
      </c>
      <c r="J394" s="381">
        <v>10</v>
      </c>
      <c r="K394" s="469">
        <v>3</v>
      </c>
      <c r="L394" s="47">
        <f t="shared" si="74"/>
        <v>71</v>
      </c>
      <c r="M394" s="439">
        <f t="shared" si="75"/>
        <v>24</v>
      </c>
      <c r="N394" s="440" t="str">
        <f t="shared" si="77"/>
        <v>NO</v>
      </c>
      <c r="O394" s="473"/>
      <c r="P394" s="2"/>
      <c r="Q394" s="472" t="str">
        <f>IF(L394=0," ",IF(M394&lt;&gt;24,"ERROR!"," "))</f>
        <v xml:space="preserve"> </v>
      </c>
      <c r="R394" s="2"/>
      <c r="S394" s="166"/>
    </row>
    <row r="395" spans="1:19" ht="16.5" thickBot="1">
      <c r="A395" s="2"/>
      <c r="B395" s="474" t="s">
        <v>64</v>
      </c>
      <c r="C395" s="475">
        <v>1268</v>
      </c>
      <c r="D395" s="468" t="s">
        <v>28</v>
      </c>
      <c r="E395" s="98" t="s">
        <v>67</v>
      </c>
      <c r="F395" s="229">
        <v>0</v>
      </c>
      <c r="G395" s="369">
        <v>0</v>
      </c>
      <c r="H395" s="262">
        <v>12</v>
      </c>
      <c r="I395" s="369">
        <v>9</v>
      </c>
      <c r="J395" s="381">
        <v>22</v>
      </c>
      <c r="K395" s="469">
        <v>7</v>
      </c>
      <c r="L395" s="446">
        <f t="shared" si="74"/>
        <v>43</v>
      </c>
      <c r="M395" s="439">
        <f t="shared" si="75"/>
        <v>24</v>
      </c>
      <c r="N395" s="440" t="str">
        <f t="shared" si="77"/>
        <v>NO</v>
      </c>
      <c r="O395" s="473" t="str">
        <f>IF(N395="yes","S","")</f>
        <v/>
      </c>
      <c r="P395" s="2"/>
      <c r="Q395" s="472" t="str">
        <f t="shared" si="76"/>
        <v xml:space="preserve"> </v>
      </c>
      <c r="R395" s="2"/>
      <c r="S395" s="166"/>
    </row>
    <row r="396" spans="1:19" ht="19.5" thickBot="1">
      <c r="A396" s="166"/>
      <c r="B396" s="476" t="s">
        <v>127</v>
      </c>
      <c r="C396" s="932" t="s">
        <v>173</v>
      </c>
      <c r="D396" s="933"/>
      <c r="E396" s="933"/>
      <c r="F396" s="933"/>
      <c r="G396" s="933"/>
      <c r="H396" s="933"/>
      <c r="I396" s="933"/>
      <c r="J396" s="933"/>
      <c r="K396" s="933"/>
      <c r="L396" s="933"/>
      <c r="M396" s="933"/>
      <c r="N396" s="934"/>
      <c r="O396" s="956" t="s">
        <v>174</v>
      </c>
      <c r="P396" s="957"/>
      <c r="Q396" s="957"/>
      <c r="R396" s="477">
        <f>COUNT(F383:F395)</f>
        <v>13</v>
      </c>
      <c r="S396" s="166"/>
    </row>
    <row r="397" spans="1:19" ht="16.5" thickBot="1">
      <c r="A397" s="2"/>
      <c r="B397" s="478"/>
      <c r="C397" s="479"/>
      <c r="D397" s="480"/>
      <c r="E397" s="479"/>
      <c r="F397" s="481"/>
      <c r="G397" s="481"/>
      <c r="H397" s="481"/>
      <c r="I397" s="481"/>
      <c r="J397" s="481"/>
      <c r="K397" s="482"/>
      <c r="L397" s="483"/>
      <c r="M397" s="482"/>
      <c r="N397" s="483"/>
      <c r="O397" s="484"/>
      <c r="P397" s="2"/>
      <c r="Q397" s="2"/>
      <c r="R397" s="2"/>
      <c r="S397" s="166"/>
    </row>
    <row r="398" spans="1:19" ht="21.75" thickBot="1">
      <c r="A398" s="2"/>
      <c r="B398" s="910" t="str">
        <f>B1</f>
        <v>SAPS - PROVINCIAL CHAMPIONSHIP 2019</v>
      </c>
      <c r="C398" s="911"/>
      <c r="D398" s="911"/>
      <c r="E398" s="911"/>
      <c r="F398" s="911"/>
      <c r="G398" s="911"/>
      <c r="H398" s="911"/>
      <c r="I398" s="911"/>
      <c r="J398" s="911"/>
      <c r="K398" s="911"/>
      <c r="L398" s="911"/>
      <c r="M398" s="911"/>
      <c r="N398" s="911"/>
      <c r="O398" s="911"/>
      <c r="P398" s="911"/>
      <c r="Q398" s="911"/>
      <c r="R398" s="911"/>
      <c r="S398" s="912"/>
    </row>
    <row r="399" spans="1:19" ht="16.5" thickBot="1">
      <c r="A399" s="2"/>
      <c r="B399" s="344"/>
      <c r="C399" s="345"/>
      <c r="D399" s="5"/>
      <c r="E399" s="346"/>
      <c r="F399" s="347"/>
      <c r="G399" s="347"/>
      <c r="H399" s="347"/>
      <c r="I399" s="347"/>
      <c r="J399" s="347"/>
      <c r="K399" s="8"/>
      <c r="L399" s="348"/>
      <c r="M399" s="8"/>
      <c r="N399" s="349"/>
      <c r="O399" s="11"/>
      <c r="P399" s="485"/>
      <c r="Q399" s="485"/>
      <c r="R399" s="485"/>
      <c r="S399" s="166"/>
    </row>
    <row r="400" spans="1:19" ht="24" thickBot="1">
      <c r="A400" s="2"/>
      <c r="B400" s="907" t="str">
        <f>B3</f>
        <v>NPA EVENT RESULTS - SEPTEMBER 2019</v>
      </c>
      <c r="C400" s="908"/>
      <c r="D400" s="908"/>
      <c r="E400" s="908"/>
      <c r="F400" s="908"/>
      <c r="G400" s="908"/>
      <c r="H400" s="908"/>
      <c r="I400" s="908"/>
      <c r="J400" s="908"/>
      <c r="K400" s="908"/>
      <c r="L400" s="908"/>
      <c r="M400" s="908"/>
      <c r="N400" s="908"/>
      <c r="O400" s="908"/>
      <c r="P400" s="908"/>
      <c r="Q400" s="908"/>
      <c r="R400" s="909"/>
      <c r="S400" s="166"/>
    </row>
    <row r="401" spans="1:19" ht="16.5" thickBot="1">
      <c r="A401" s="2"/>
      <c r="B401" s="3"/>
      <c r="C401" s="4"/>
      <c r="D401" s="5"/>
      <c r="E401" s="6"/>
      <c r="F401" s="7"/>
      <c r="G401" s="7"/>
      <c r="H401" s="7"/>
      <c r="I401" s="7"/>
      <c r="J401" s="7"/>
      <c r="K401" s="8"/>
      <c r="L401" s="9"/>
      <c r="M401" s="8"/>
      <c r="N401" s="10"/>
      <c r="O401" s="11"/>
      <c r="P401" s="2"/>
      <c r="Q401" s="2"/>
      <c r="R401" s="2"/>
      <c r="S401" s="166"/>
    </row>
    <row r="402" spans="1:19" ht="21.75" thickBot="1">
      <c r="A402" s="3"/>
      <c r="B402" s="944" t="s">
        <v>180</v>
      </c>
      <c r="C402" s="945"/>
      <c r="D402" s="945"/>
      <c r="E402" s="945"/>
      <c r="F402" s="945"/>
      <c r="G402" s="945"/>
      <c r="H402" s="945"/>
      <c r="I402" s="945"/>
      <c r="J402" s="945"/>
      <c r="K402" s="945"/>
      <c r="L402" s="945"/>
      <c r="M402" s="958"/>
      <c r="N402" s="949"/>
      <c r="O402" s="351">
        <v>30</v>
      </c>
      <c r="P402" s="959" t="s">
        <v>3</v>
      </c>
      <c r="Q402" s="960"/>
      <c r="R402" s="2"/>
      <c r="S402" s="166"/>
    </row>
    <row r="403" spans="1:19" ht="26.25" thickBot="1">
      <c r="A403" s="3"/>
      <c r="B403" s="486" t="s">
        <v>4</v>
      </c>
      <c r="C403" s="487" t="s">
        <v>5</v>
      </c>
      <c r="D403" s="16" t="s">
        <v>6</v>
      </c>
      <c r="E403" s="390" t="s">
        <v>7</v>
      </c>
      <c r="F403" s="284" t="s">
        <v>8</v>
      </c>
      <c r="G403" s="285">
        <v>10</v>
      </c>
      <c r="H403" s="285">
        <v>9</v>
      </c>
      <c r="I403" s="285">
        <v>8</v>
      </c>
      <c r="J403" s="285">
        <v>7</v>
      </c>
      <c r="K403" s="178">
        <v>6</v>
      </c>
      <c r="L403" s="286">
        <v>5</v>
      </c>
      <c r="M403" s="488">
        <v>0</v>
      </c>
      <c r="N403" s="489" t="s">
        <v>9</v>
      </c>
      <c r="O403" s="490" t="s">
        <v>10</v>
      </c>
      <c r="P403" s="3"/>
      <c r="Q403" s="239" t="s">
        <v>11</v>
      </c>
      <c r="R403" s="491" t="s">
        <v>12</v>
      </c>
      <c r="S403" s="27" t="s">
        <v>13</v>
      </c>
    </row>
    <row r="404" spans="1:19" ht="16.5">
      <c r="A404" s="3"/>
      <c r="B404" s="492" t="s">
        <v>132</v>
      </c>
      <c r="C404" s="233">
        <v>2</v>
      </c>
      <c r="D404" s="493" t="s">
        <v>26</v>
      </c>
      <c r="E404" s="98" t="s">
        <v>16</v>
      </c>
      <c r="F404" s="229">
        <v>170</v>
      </c>
      <c r="G404" s="229">
        <v>130</v>
      </c>
      <c r="H404" s="229"/>
      <c r="I404" s="229"/>
      <c r="J404" s="229"/>
      <c r="K404" s="229"/>
      <c r="L404" s="230"/>
      <c r="M404" s="231"/>
      <c r="N404" s="102">
        <f t="shared" ref="N404:N442" si="78">SUM($F404:$L404)</f>
        <v>300</v>
      </c>
      <c r="O404" s="494">
        <f t="shared" ref="O404:O452" si="79">(F404/10)+(G404/10)+(H404/9)+(I404/8)+(J404/7)+(K404/6)+(L404/5)+M404</f>
        <v>30</v>
      </c>
      <c r="P404" s="495"/>
      <c r="Q404" s="961" t="str">
        <f>IF(Q410="yes","HM","")</f>
        <v/>
      </c>
      <c r="R404" s="962"/>
      <c r="S404" s="55" t="str">
        <f>IF(N404=0," ",IF(O404&lt;&gt;30,"ERROR!"," "))</f>
        <v xml:space="preserve"> </v>
      </c>
    </row>
    <row r="405" spans="1:19" ht="16.5">
      <c r="A405" s="3"/>
      <c r="B405" s="496" t="s">
        <v>14</v>
      </c>
      <c r="C405" s="134">
        <v>6027</v>
      </c>
      <c r="D405" s="81" t="s">
        <v>15</v>
      </c>
      <c r="E405" s="497" t="s">
        <v>16</v>
      </c>
      <c r="F405" s="157">
        <v>120</v>
      </c>
      <c r="G405" s="157">
        <v>170</v>
      </c>
      <c r="H405" s="157">
        <v>9</v>
      </c>
      <c r="I405" s="157"/>
      <c r="J405" s="157"/>
      <c r="K405" s="157"/>
      <c r="L405" s="187"/>
      <c r="M405" s="143"/>
      <c r="N405" s="47">
        <f t="shared" si="78"/>
        <v>299</v>
      </c>
      <c r="O405" s="498">
        <f t="shared" si="79"/>
        <v>30</v>
      </c>
      <c r="P405" s="168"/>
      <c r="Q405" s="963"/>
      <c r="R405" s="964"/>
      <c r="S405" s="55" t="str">
        <f t="shared" ref="S405:S478" si="80">IF(N405=0," ",IF(O405&lt;&gt;30,"ERROR!"," "))</f>
        <v xml:space="preserve"> </v>
      </c>
    </row>
    <row r="406" spans="1:19" ht="16.5">
      <c r="A406" s="3"/>
      <c r="B406" s="496" t="s">
        <v>25</v>
      </c>
      <c r="C406" s="134">
        <v>1287</v>
      </c>
      <c r="D406" s="81" t="s">
        <v>26</v>
      </c>
      <c r="E406" s="497" t="s">
        <v>16</v>
      </c>
      <c r="F406" s="157">
        <v>150</v>
      </c>
      <c r="G406" s="157">
        <v>130</v>
      </c>
      <c r="H406" s="157">
        <v>18</v>
      </c>
      <c r="I406" s="157"/>
      <c r="J406" s="157"/>
      <c r="K406" s="157"/>
      <c r="L406" s="187"/>
      <c r="M406" s="143"/>
      <c r="N406" s="47">
        <f t="shared" si="78"/>
        <v>298</v>
      </c>
      <c r="O406" s="498">
        <f t="shared" si="79"/>
        <v>30</v>
      </c>
      <c r="P406" s="168"/>
      <c r="Q406" s="963"/>
      <c r="R406" s="964"/>
      <c r="S406" s="55" t="str">
        <f t="shared" si="80"/>
        <v xml:space="preserve"> </v>
      </c>
    </row>
    <row r="407" spans="1:19" ht="16.5">
      <c r="A407" s="3"/>
      <c r="B407" s="496" t="s">
        <v>22</v>
      </c>
      <c r="C407" s="134">
        <v>1266</v>
      </c>
      <c r="D407" s="81" t="s">
        <v>23</v>
      </c>
      <c r="E407" s="499" t="s">
        <v>16</v>
      </c>
      <c r="F407" s="193">
        <v>70</v>
      </c>
      <c r="G407" s="193">
        <v>190</v>
      </c>
      <c r="H407" s="193">
        <v>36</v>
      </c>
      <c r="I407" s="193"/>
      <c r="J407" s="193"/>
      <c r="K407" s="193"/>
      <c r="L407" s="194"/>
      <c r="M407" s="143"/>
      <c r="N407" s="47">
        <f t="shared" si="78"/>
        <v>296</v>
      </c>
      <c r="O407" s="498">
        <f t="shared" si="79"/>
        <v>30</v>
      </c>
      <c r="P407" s="168"/>
      <c r="Q407" s="963"/>
      <c r="R407" s="964"/>
      <c r="S407" s="55" t="str">
        <f t="shared" si="80"/>
        <v xml:space="preserve"> </v>
      </c>
    </row>
    <row r="408" spans="1:19" ht="16.5">
      <c r="A408" s="3"/>
      <c r="B408" s="500" t="s">
        <v>46</v>
      </c>
      <c r="C408" s="221">
        <v>1783</v>
      </c>
      <c r="D408" s="41" t="s">
        <v>47</v>
      </c>
      <c r="E408" s="499" t="s">
        <v>16</v>
      </c>
      <c r="F408" s="193">
        <v>110</v>
      </c>
      <c r="G408" s="193">
        <v>140</v>
      </c>
      <c r="H408" s="193">
        <v>45</v>
      </c>
      <c r="I408" s="193"/>
      <c r="J408" s="193"/>
      <c r="K408" s="193"/>
      <c r="L408" s="194"/>
      <c r="M408" s="143"/>
      <c r="N408" s="47">
        <f t="shared" si="78"/>
        <v>295</v>
      </c>
      <c r="O408" s="498">
        <f t="shared" si="79"/>
        <v>30</v>
      </c>
      <c r="P408" s="168"/>
      <c r="Q408" s="963"/>
      <c r="R408" s="964"/>
      <c r="S408" s="55" t="str">
        <f t="shared" si="80"/>
        <v xml:space="preserve"> </v>
      </c>
    </row>
    <row r="409" spans="1:19" ht="17.25" thickBot="1">
      <c r="A409" s="3"/>
      <c r="B409" s="501" t="s">
        <v>17</v>
      </c>
      <c r="C409" s="221">
        <v>786</v>
      </c>
      <c r="D409" s="41" t="s">
        <v>18</v>
      </c>
      <c r="E409" s="499" t="s">
        <v>16</v>
      </c>
      <c r="F409" s="193">
        <v>140</v>
      </c>
      <c r="G409" s="193">
        <v>110</v>
      </c>
      <c r="H409" s="193">
        <v>36</v>
      </c>
      <c r="I409" s="193">
        <v>8</v>
      </c>
      <c r="J409" s="193"/>
      <c r="K409" s="193"/>
      <c r="L409" s="194"/>
      <c r="M409" s="502"/>
      <c r="N409" s="76">
        <f t="shared" si="78"/>
        <v>294</v>
      </c>
      <c r="O409" s="503">
        <f t="shared" si="79"/>
        <v>30</v>
      </c>
      <c r="P409" s="504"/>
      <c r="Q409" s="963"/>
      <c r="R409" s="964"/>
      <c r="S409" s="55" t="str">
        <f t="shared" si="80"/>
        <v xml:space="preserve"> </v>
      </c>
    </row>
    <row r="410" spans="1:19" ht="16.5">
      <c r="A410" s="2"/>
      <c r="B410" s="496" t="s">
        <v>181</v>
      </c>
      <c r="C410" s="505">
        <v>2434</v>
      </c>
      <c r="D410" s="81" t="s">
        <v>28</v>
      </c>
      <c r="E410" s="82" t="s">
        <v>16</v>
      </c>
      <c r="F410" s="157">
        <v>140</v>
      </c>
      <c r="G410" s="157">
        <v>150</v>
      </c>
      <c r="H410" s="157"/>
      <c r="I410" s="157"/>
      <c r="J410" s="157"/>
      <c r="K410" s="157"/>
      <c r="L410" s="187"/>
      <c r="M410" s="143">
        <v>1</v>
      </c>
      <c r="N410" s="47">
        <f t="shared" si="78"/>
        <v>290</v>
      </c>
      <c r="O410" s="498">
        <f t="shared" si="79"/>
        <v>30</v>
      </c>
      <c r="P410" s="71"/>
      <c r="Q410" s="963"/>
      <c r="R410" s="964"/>
      <c r="S410" s="55" t="str">
        <f t="shared" si="80"/>
        <v xml:space="preserve"> </v>
      </c>
    </row>
    <row r="411" spans="1:19" ht="17.25" thickBot="1">
      <c r="A411" s="2"/>
      <c r="B411" s="506" t="s">
        <v>20</v>
      </c>
      <c r="C411" s="507">
        <v>1376</v>
      </c>
      <c r="D411" s="58" t="s">
        <v>21</v>
      </c>
      <c r="E411" s="87" t="s">
        <v>16</v>
      </c>
      <c r="F411" s="198">
        <v>80</v>
      </c>
      <c r="G411" s="198">
        <v>130</v>
      </c>
      <c r="H411" s="198">
        <v>72</v>
      </c>
      <c r="I411" s="198">
        <v>8</v>
      </c>
      <c r="J411" s="198"/>
      <c r="K411" s="198"/>
      <c r="L411" s="199"/>
      <c r="M411" s="508"/>
      <c r="N411" s="64">
        <f t="shared" si="78"/>
        <v>290</v>
      </c>
      <c r="O411" s="509">
        <f t="shared" si="79"/>
        <v>30</v>
      </c>
      <c r="P411" s="155"/>
      <c r="Q411" s="965"/>
      <c r="R411" s="966"/>
      <c r="S411" s="510" t="str">
        <f t="shared" si="80"/>
        <v xml:space="preserve"> </v>
      </c>
    </row>
    <row r="412" spans="1:19" ht="16.5">
      <c r="A412" s="2"/>
      <c r="B412" s="133" t="s">
        <v>30</v>
      </c>
      <c r="C412" s="511">
        <v>169</v>
      </c>
      <c r="D412" s="81" t="s">
        <v>26</v>
      </c>
      <c r="E412" s="82" t="s">
        <v>24</v>
      </c>
      <c r="F412" s="157">
        <v>140</v>
      </c>
      <c r="G412" s="157">
        <v>120</v>
      </c>
      <c r="H412" s="157">
        <v>36</v>
      </c>
      <c r="I412" s="157"/>
      <c r="J412" s="157"/>
      <c r="K412" s="157"/>
      <c r="L412" s="187"/>
      <c r="M412" s="143"/>
      <c r="N412" s="47">
        <f t="shared" si="78"/>
        <v>296</v>
      </c>
      <c r="O412" s="498">
        <f t="shared" si="79"/>
        <v>30</v>
      </c>
      <c r="P412" s="109"/>
      <c r="Q412" s="217" t="str">
        <f t="shared" ref="Q412:Q422" si="81">IF(N412&gt;297,"Yes","NO")</f>
        <v>NO</v>
      </c>
      <c r="R412" s="140" t="str">
        <f t="shared" ref="R412:R422" si="82">IF(Q412="yes","HM","")</f>
        <v/>
      </c>
      <c r="S412" s="55" t="str">
        <f t="shared" si="80"/>
        <v xml:space="preserve"> </v>
      </c>
    </row>
    <row r="413" spans="1:19" ht="16.5">
      <c r="A413" s="2"/>
      <c r="B413" s="496" t="s">
        <v>49</v>
      </c>
      <c r="C413" s="134">
        <v>1798</v>
      </c>
      <c r="D413" s="81" t="s">
        <v>26</v>
      </c>
      <c r="E413" s="82" t="s">
        <v>24</v>
      </c>
      <c r="F413" s="157">
        <v>90</v>
      </c>
      <c r="G413" s="157">
        <v>170</v>
      </c>
      <c r="H413" s="157">
        <v>36</v>
      </c>
      <c r="I413" s="157"/>
      <c r="J413" s="157"/>
      <c r="K413" s="157"/>
      <c r="L413" s="187"/>
      <c r="M413" s="143"/>
      <c r="N413" s="47">
        <f t="shared" si="78"/>
        <v>296</v>
      </c>
      <c r="O413" s="498">
        <f>(F413/10)+(G413/10)+(H413/9)+(I413/8)+(J413/7)+(K413/6)+(L413/5)+M413</f>
        <v>30</v>
      </c>
      <c r="P413" s="109"/>
      <c r="Q413" s="139" t="str">
        <f>IF(N413&gt;294,"Yes","NO")</f>
        <v>Yes</v>
      </c>
      <c r="R413" s="512" t="str">
        <f>IF(Q413="yes","M","")</f>
        <v>M</v>
      </c>
      <c r="S413" s="55" t="str">
        <f>IF(N413=0," ",IF(O413&lt;&gt;30,"ERROR!"," "))</f>
        <v xml:space="preserve"> </v>
      </c>
    </row>
    <row r="414" spans="1:19" ht="16.5">
      <c r="A414" s="2"/>
      <c r="B414" s="492" t="s">
        <v>72</v>
      </c>
      <c r="C414" s="227">
        <v>1628</v>
      </c>
      <c r="D414" s="228" t="s">
        <v>47</v>
      </c>
      <c r="E414" s="98" t="s">
        <v>24</v>
      </c>
      <c r="F414" s="229">
        <v>120</v>
      </c>
      <c r="G414" s="229">
        <v>130</v>
      </c>
      <c r="H414" s="229">
        <v>36</v>
      </c>
      <c r="I414" s="229">
        <v>8</v>
      </c>
      <c r="J414" s="229"/>
      <c r="K414" s="229"/>
      <c r="L414" s="230"/>
      <c r="M414" s="220"/>
      <c r="N414" s="102">
        <f t="shared" si="78"/>
        <v>294</v>
      </c>
      <c r="O414" s="494">
        <f t="shared" si="79"/>
        <v>30</v>
      </c>
      <c r="P414" s="104"/>
      <c r="Q414" s="513" t="str">
        <f>IF(N414&gt;297,"Yes","NO")</f>
        <v>NO</v>
      </c>
      <c r="R414" s="514" t="str">
        <f>IF(Q414="yes","HM","")</f>
        <v/>
      </c>
      <c r="S414" s="55" t="str">
        <f t="shared" si="80"/>
        <v xml:space="preserve"> </v>
      </c>
    </row>
    <row r="415" spans="1:19" ht="16.5">
      <c r="A415" s="2"/>
      <c r="B415" s="492" t="s">
        <v>38</v>
      </c>
      <c r="C415" s="227">
        <v>1539</v>
      </c>
      <c r="D415" s="228" t="s">
        <v>26</v>
      </c>
      <c r="E415" s="98" t="s">
        <v>24</v>
      </c>
      <c r="F415" s="229">
        <v>60</v>
      </c>
      <c r="G415" s="229">
        <v>170</v>
      </c>
      <c r="H415" s="229">
        <v>63</v>
      </c>
      <c r="I415" s="229"/>
      <c r="J415" s="229"/>
      <c r="K415" s="229"/>
      <c r="L415" s="230"/>
      <c r="M415" s="220"/>
      <c r="N415" s="102">
        <f t="shared" si="78"/>
        <v>293</v>
      </c>
      <c r="O415" s="494">
        <f>(F415/10)+(G415/10)+(H415/9)+(I415/8)+(J415/7)+(K415/6)+(L415/5)+M415</f>
        <v>30</v>
      </c>
      <c r="P415" s="104"/>
      <c r="Q415" s="513" t="str">
        <f>IF(N415&gt;297,"Yes","NO")</f>
        <v>NO</v>
      </c>
      <c r="R415" s="514"/>
      <c r="S415" s="55"/>
    </row>
    <row r="416" spans="1:19" ht="16.5">
      <c r="A416" s="2"/>
      <c r="B416" s="492" t="s">
        <v>40</v>
      </c>
      <c r="C416" s="227">
        <v>506</v>
      </c>
      <c r="D416" s="228" t="s">
        <v>34</v>
      </c>
      <c r="E416" s="98" t="s">
        <v>24</v>
      </c>
      <c r="F416" s="229">
        <v>120</v>
      </c>
      <c r="G416" s="229">
        <v>110</v>
      </c>
      <c r="H416" s="229">
        <v>63</v>
      </c>
      <c r="I416" s="229"/>
      <c r="J416" s="229"/>
      <c r="K416" s="229"/>
      <c r="L416" s="230"/>
      <c r="M416" s="220"/>
      <c r="N416" s="102">
        <f t="shared" si="78"/>
        <v>293</v>
      </c>
      <c r="O416" s="494">
        <f t="shared" si="79"/>
        <v>30</v>
      </c>
      <c r="P416" s="104"/>
      <c r="Q416" s="513" t="str">
        <f>IF(N416&gt;297,"Yes","NO")</f>
        <v>NO</v>
      </c>
      <c r="R416" s="514" t="str">
        <f>IF(Q416="yes","HM","")</f>
        <v/>
      </c>
      <c r="S416" s="55" t="str">
        <f>IF(N416=0," ",IF(O416&lt;&gt;30,"ERROR!"," "))</f>
        <v xml:space="preserve"> </v>
      </c>
    </row>
    <row r="417" spans="1:19" ht="16.5">
      <c r="A417" s="2"/>
      <c r="B417" s="492" t="s">
        <v>66</v>
      </c>
      <c r="C417" s="227">
        <v>1314</v>
      </c>
      <c r="D417" s="228" t="s">
        <v>28</v>
      </c>
      <c r="E417" s="98" t="s">
        <v>24</v>
      </c>
      <c r="F417" s="229">
        <v>120</v>
      </c>
      <c r="G417" s="229">
        <v>120</v>
      </c>
      <c r="H417" s="229">
        <v>45</v>
      </c>
      <c r="I417" s="229">
        <v>8</v>
      </c>
      <c r="J417" s="229"/>
      <c r="K417" s="229"/>
      <c r="L417" s="230"/>
      <c r="M417" s="220"/>
      <c r="N417" s="102">
        <f t="shared" si="78"/>
        <v>293</v>
      </c>
      <c r="O417" s="494">
        <f t="shared" si="79"/>
        <v>30</v>
      </c>
      <c r="P417" s="104"/>
      <c r="Q417" s="513" t="str">
        <f>IF(N417&gt;297,"Yes","NO")</f>
        <v>NO</v>
      </c>
      <c r="R417" s="514" t="str">
        <f>IF(Q417="yes","HM","")</f>
        <v/>
      </c>
      <c r="S417" s="55" t="str">
        <f>IF(N417=0," ",IF(O417&lt;&gt;30,"ERROR!"," "))</f>
        <v xml:space="preserve"> </v>
      </c>
    </row>
    <row r="418" spans="1:19" ht="16.5">
      <c r="A418" s="2"/>
      <c r="B418" s="492" t="s">
        <v>182</v>
      </c>
      <c r="C418" s="227">
        <v>1486</v>
      </c>
      <c r="D418" s="228" t="s">
        <v>34</v>
      </c>
      <c r="E418" s="98" t="s">
        <v>24</v>
      </c>
      <c r="F418" s="157">
        <v>100</v>
      </c>
      <c r="G418" s="157">
        <v>110</v>
      </c>
      <c r="H418" s="157">
        <v>81</v>
      </c>
      <c r="I418" s="157"/>
      <c r="J418" s="157"/>
      <c r="K418" s="157"/>
      <c r="L418" s="187"/>
      <c r="M418" s="143"/>
      <c r="N418" s="47">
        <f t="shared" si="78"/>
        <v>291</v>
      </c>
      <c r="O418" s="498">
        <f t="shared" si="79"/>
        <v>30</v>
      </c>
      <c r="P418" s="109"/>
      <c r="Q418" s="139" t="str">
        <f>IF(N418&gt;297,"Yes","NO")</f>
        <v>NO</v>
      </c>
      <c r="R418" s="512" t="str">
        <f>IF(Q418="yes","HM","")</f>
        <v/>
      </c>
      <c r="S418" s="55" t="str">
        <f>IF(N418=0," ",IF(O418&lt;&gt;30,"ERROR!"," "))</f>
        <v xml:space="preserve"> </v>
      </c>
    </row>
    <row r="419" spans="1:19" ht="16.5">
      <c r="A419" s="2"/>
      <c r="B419" s="496" t="s">
        <v>35</v>
      </c>
      <c r="C419" s="134">
        <v>13</v>
      </c>
      <c r="D419" s="81" t="s">
        <v>26</v>
      </c>
      <c r="E419" s="82" t="s">
        <v>24</v>
      </c>
      <c r="F419" s="157">
        <v>50</v>
      </c>
      <c r="G419" s="157">
        <v>130</v>
      </c>
      <c r="H419" s="157">
        <v>108</v>
      </c>
      <c r="I419" s="157"/>
      <c r="J419" s="157"/>
      <c r="K419" s="157"/>
      <c r="L419" s="187"/>
      <c r="M419" s="143"/>
      <c r="N419" s="47">
        <f t="shared" si="78"/>
        <v>288</v>
      </c>
      <c r="O419" s="498">
        <f t="shared" si="79"/>
        <v>30</v>
      </c>
      <c r="P419" s="109"/>
      <c r="Q419" s="139" t="str">
        <f t="shared" si="81"/>
        <v>NO</v>
      </c>
      <c r="R419" s="512" t="str">
        <f t="shared" si="82"/>
        <v/>
      </c>
      <c r="S419" s="55" t="str">
        <f t="shared" si="80"/>
        <v xml:space="preserve"> </v>
      </c>
    </row>
    <row r="420" spans="1:19" ht="16.5">
      <c r="A420" s="2"/>
      <c r="B420" s="496" t="s">
        <v>37</v>
      </c>
      <c r="C420" s="134">
        <v>1569</v>
      </c>
      <c r="D420" s="81" t="s">
        <v>28</v>
      </c>
      <c r="E420" s="82" t="s">
        <v>24</v>
      </c>
      <c r="F420" s="157">
        <v>80</v>
      </c>
      <c r="G420" s="157">
        <v>110</v>
      </c>
      <c r="H420" s="157">
        <v>81</v>
      </c>
      <c r="I420" s="157">
        <v>16</v>
      </c>
      <c r="J420" s="157"/>
      <c r="K420" s="157"/>
      <c r="L420" s="187"/>
      <c r="M420" s="143"/>
      <c r="N420" s="47">
        <f t="shared" si="78"/>
        <v>287</v>
      </c>
      <c r="O420" s="498">
        <f t="shared" si="79"/>
        <v>30</v>
      </c>
      <c r="P420" s="109"/>
      <c r="Q420" s="139" t="str">
        <f t="shared" si="81"/>
        <v>NO</v>
      </c>
      <c r="R420" s="512" t="str">
        <f t="shared" si="82"/>
        <v/>
      </c>
      <c r="S420" s="55" t="str">
        <f t="shared" si="80"/>
        <v xml:space="preserve"> </v>
      </c>
    </row>
    <row r="421" spans="1:19" ht="16.5">
      <c r="A421" s="2"/>
      <c r="B421" s="515" t="s">
        <v>19</v>
      </c>
      <c r="C421" s="227">
        <v>1467</v>
      </c>
      <c r="D421" s="228" t="s">
        <v>18</v>
      </c>
      <c r="E421" s="98" t="s">
        <v>24</v>
      </c>
      <c r="F421" s="229">
        <v>70</v>
      </c>
      <c r="G421" s="229">
        <v>110</v>
      </c>
      <c r="H421" s="229">
        <v>90</v>
      </c>
      <c r="I421" s="229">
        <v>16</v>
      </c>
      <c r="J421" s="229"/>
      <c r="K421" s="229"/>
      <c r="L421" s="230"/>
      <c r="M421" s="220"/>
      <c r="N421" s="102">
        <f t="shared" si="78"/>
        <v>286</v>
      </c>
      <c r="O421" s="494">
        <f>(F421/10)+(G421/10)+(H421/9)+(I421/8)+(J421/7)+(K421/6)+(L421/5)+M421</f>
        <v>30</v>
      </c>
      <c r="P421" s="109"/>
      <c r="Q421" s="232" t="str">
        <f>IF(N421&gt;297,"Yes","NO")</f>
        <v>NO</v>
      </c>
      <c r="R421" s="516" t="str">
        <f>IF(Q421="yes","HM","")</f>
        <v/>
      </c>
      <c r="S421" s="38" t="str">
        <f>IF(N421=0," ",IF(O421&lt;&gt;30,"ERROR!"," "))</f>
        <v xml:space="preserve"> </v>
      </c>
    </row>
    <row r="422" spans="1:19" ht="17.25" thickBot="1">
      <c r="A422" s="2"/>
      <c r="B422" s="506" t="s">
        <v>45</v>
      </c>
      <c r="C422" s="117">
        <v>248</v>
      </c>
      <c r="D422" s="58" t="s">
        <v>28</v>
      </c>
      <c r="E422" s="87" t="s">
        <v>24</v>
      </c>
      <c r="F422" s="198">
        <v>70</v>
      </c>
      <c r="G422" s="198">
        <v>100</v>
      </c>
      <c r="H422" s="198">
        <v>81</v>
      </c>
      <c r="I422" s="198">
        <v>8</v>
      </c>
      <c r="J422" s="198"/>
      <c r="K422" s="198"/>
      <c r="L422" s="199"/>
      <c r="M422" s="508">
        <v>3</v>
      </c>
      <c r="N422" s="64">
        <f t="shared" si="78"/>
        <v>259</v>
      </c>
      <c r="O422" s="509">
        <f t="shared" si="79"/>
        <v>30</v>
      </c>
      <c r="P422" s="120"/>
      <c r="Q422" s="316" t="str">
        <f t="shared" si="81"/>
        <v>NO</v>
      </c>
      <c r="R422" s="517" t="str">
        <f t="shared" si="82"/>
        <v/>
      </c>
      <c r="S422" s="55" t="str">
        <f t="shared" si="80"/>
        <v xml:space="preserve"> </v>
      </c>
    </row>
    <row r="423" spans="1:19" ht="16.5">
      <c r="A423" s="2"/>
      <c r="B423" s="518" t="s">
        <v>73</v>
      </c>
      <c r="C423" s="519">
        <v>1784</v>
      </c>
      <c r="D423" s="30" t="s">
        <v>47</v>
      </c>
      <c r="E423" s="68" t="s">
        <v>31</v>
      </c>
      <c r="F423" s="229">
        <v>80</v>
      </c>
      <c r="G423" s="229">
        <v>180</v>
      </c>
      <c r="H423" s="229">
        <v>27</v>
      </c>
      <c r="I423" s="229">
        <v>8</v>
      </c>
      <c r="J423" s="229"/>
      <c r="K423" s="229"/>
      <c r="L423" s="230"/>
      <c r="M423" s="220"/>
      <c r="N423" s="102">
        <f t="shared" si="78"/>
        <v>295</v>
      </c>
      <c r="O423" s="494">
        <f t="shared" si="79"/>
        <v>30</v>
      </c>
      <c r="P423" s="104"/>
      <c r="Q423" s="513" t="str">
        <f>IF(N423&gt;294,"Yes","NO")</f>
        <v>Yes</v>
      </c>
      <c r="R423" s="514" t="str">
        <f>IF(Q423="yes","M","")</f>
        <v>M</v>
      </c>
      <c r="S423" s="55" t="str">
        <f>IF(N423=0," ",IF(O423&lt;&gt;30,"ERROR!"," "))</f>
        <v xml:space="preserve"> </v>
      </c>
    </row>
    <row r="424" spans="1:19" ht="16.5">
      <c r="A424" s="2"/>
      <c r="B424" s="496" t="s">
        <v>39</v>
      </c>
      <c r="C424" s="134">
        <v>19</v>
      </c>
      <c r="D424" s="81" t="s">
        <v>26</v>
      </c>
      <c r="E424" s="217" t="s">
        <v>31</v>
      </c>
      <c r="F424" s="115">
        <v>100</v>
      </c>
      <c r="G424" s="116">
        <v>120</v>
      </c>
      <c r="H424" s="116">
        <v>72</v>
      </c>
      <c r="I424" s="116"/>
      <c r="J424" s="116"/>
      <c r="K424" s="116"/>
      <c r="L424" s="219"/>
      <c r="M424" s="520"/>
      <c r="N424" s="47">
        <f t="shared" si="78"/>
        <v>292</v>
      </c>
      <c r="O424" s="498">
        <f>(F424/10)+(G424/10)+(H424/9)+(I424/8)+(J424/7)+(K424/6)+(L424/5)+M424</f>
        <v>30</v>
      </c>
      <c r="P424" s="109"/>
      <c r="Q424" s="521" t="str">
        <f>IF(N424&gt;284,"Yes","NO")</f>
        <v>Yes</v>
      </c>
      <c r="R424" s="522" t="str">
        <f>IF(Q424="yes","G","")</f>
        <v>G</v>
      </c>
      <c r="S424" s="55" t="str">
        <f>IF(N424=0," ",IF(O424&lt;&gt;30,"ERROR!"," "))</f>
        <v xml:space="preserve"> </v>
      </c>
    </row>
    <row r="425" spans="1:19" ht="16.5">
      <c r="A425" s="2"/>
      <c r="B425" s="492" t="s">
        <v>44</v>
      </c>
      <c r="C425" s="227">
        <v>1620</v>
      </c>
      <c r="D425" s="228" t="s">
        <v>15</v>
      </c>
      <c r="E425" s="98" t="s">
        <v>31</v>
      </c>
      <c r="F425" s="229">
        <v>40</v>
      </c>
      <c r="G425" s="229">
        <v>160</v>
      </c>
      <c r="H425" s="229">
        <v>90</v>
      </c>
      <c r="I425" s="229"/>
      <c r="J425" s="229"/>
      <c r="K425" s="229"/>
      <c r="L425" s="230"/>
      <c r="M425" s="220"/>
      <c r="N425" s="102">
        <f t="shared" si="78"/>
        <v>290</v>
      </c>
      <c r="O425" s="494">
        <f t="shared" si="79"/>
        <v>30</v>
      </c>
      <c r="P425" s="104"/>
      <c r="Q425" s="513" t="str">
        <f>IF(N425&gt;294,"Yes","NO")</f>
        <v>NO</v>
      </c>
      <c r="R425" s="514" t="str">
        <f>IF(Q425="yes","M","")</f>
        <v/>
      </c>
      <c r="S425" s="55" t="str">
        <f>IF(N425=0," ",IF(O425&lt;&gt;30,"ERROR!"," "))</f>
        <v xml:space="preserve"> </v>
      </c>
    </row>
    <row r="426" spans="1:19" ht="16.5">
      <c r="A426" s="2"/>
      <c r="B426" s="492" t="s">
        <v>183</v>
      </c>
      <c r="C426" s="227">
        <v>1300</v>
      </c>
      <c r="D426" s="228" t="s">
        <v>26</v>
      </c>
      <c r="E426" s="98" t="s">
        <v>31</v>
      </c>
      <c r="F426" s="229">
        <v>60</v>
      </c>
      <c r="G426" s="229">
        <v>110</v>
      </c>
      <c r="H426" s="229">
        <v>117</v>
      </c>
      <c r="I426" s="229"/>
      <c r="J426" s="229"/>
      <c r="K426" s="229"/>
      <c r="L426" s="230"/>
      <c r="M426" s="220"/>
      <c r="N426" s="102">
        <f t="shared" si="78"/>
        <v>287</v>
      </c>
      <c r="O426" s="494">
        <f t="shared" si="79"/>
        <v>30</v>
      </c>
      <c r="P426" s="104"/>
      <c r="Q426" s="513" t="str">
        <f t="shared" ref="Q426:Q441" si="83">IF(N426&gt;294,"Yes","NO")</f>
        <v>NO</v>
      </c>
      <c r="R426" s="514" t="str">
        <f t="shared" ref="R426:R442" si="84">IF(Q426="yes","M","")</f>
        <v/>
      </c>
      <c r="S426" s="55" t="str">
        <f t="shared" si="80"/>
        <v xml:space="preserve"> </v>
      </c>
    </row>
    <row r="427" spans="1:19" ht="16.5">
      <c r="A427" s="2"/>
      <c r="B427" s="492" t="s">
        <v>32</v>
      </c>
      <c r="C427" s="227">
        <v>1128</v>
      </c>
      <c r="D427" s="228" t="s">
        <v>15</v>
      </c>
      <c r="E427" s="98" t="s">
        <v>31</v>
      </c>
      <c r="F427" s="229">
        <v>120</v>
      </c>
      <c r="G427" s="229">
        <v>140</v>
      </c>
      <c r="H427" s="229">
        <v>27</v>
      </c>
      <c r="I427" s="229"/>
      <c r="J427" s="229"/>
      <c r="K427" s="229"/>
      <c r="L427" s="230"/>
      <c r="M427" s="231">
        <v>1</v>
      </c>
      <c r="N427" s="102">
        <f t="shared" si="78"/>
        <v>287</v>
      </c>
      <c r="O427" s="494">
        <f t="shared" si="79"/>
        <v>30</v>
      </c>
      <c r="P427" s="104"/>
      <c r="Q427" s="513" t="str">
        <f t="shared" si="83"/>
        <v>NO</v>
      </c>
      <c r="R427" s="514" t="str">
        <f t="shared" si="84"/>
        <v/>
      </c>
      <c r="S427" s="55" t="str">
        <f t="shared" si="80"/>
        <v xml:space="preserve"> </v>
      </c>
    </row>
    <row r="428" spans="1:19" ht="16.5">
      <c r="A428" s="2"/>
      <c r="B428" s="492" t="s">
        <v>51</v>
      </c>
      <c r="C428" s="227">
        <v>1281</v>
      </c>
      <c r="D428" s="228" t="s">
        <v>26</v>
      </c>
      <c r="E428" s="98" t="s">
        <v>31</v>
      </c>
      <c r="F428" s="229">
        <v>60</v>
      </c>
      <c r="G428" s="229">
        <v>100</v>
      </c>
      <c r="H428" s="229">
        <v>126</v>
      </c>
      <c r="I428" s="229"/>
      <c r="J428" s="229"/>
      <c r="K428" s="229"/>
      <c r="L428" s="230"/>
      <c r="M428" s="220"/>
      <c r="N428" s="102">
        <f t="shared" si="78"/>
        <v>286</v>
      </c>
      <c r="O428" s="494">
        <f t="shared" si="79"/>
        <v>30</v>
      </c>
      <c r="P428" s="104"/>
      <c r="Q428" s="513" t="str">
        <f t="shared" si="83"/>
        <v>NO</v>
      </c>
      <c r="R428" s="514" t="str">
        <f t="shared" si="84"/>
        <v/>
      </c>
      <c r="S428" s="55" t="str">
        <f t="shared" si="80"/>
        <v xml:space="preserve"> </v>
      </c>
    </row>
    <row r="429" spans="1:19" ht="16.5">
      <c r="A429" s="2"/>
      <c r="B429" s="492" t="s">
        <v>102</v>
      </c>
      <c r="C429" s="227">
        <v>1264</v>
      </c>
      <c r="D429" s="228" t="s">
        <v>26</v>
      </c>
      <c r="E429" s="98" t="s">
        <v>31</v>
      </c>
      <c r="F429" s="229">
        <v>50</v>
      </c>
      <c r="G429" s="229">
        <v>140</v>
      </c>
      <c r="H429" s="229">
        <v>81</v>
      </c>
      <c r="I429" s="229">
        <v>8</v>
      </c>
      <c r="J429" s="229">
        <v>7</v>
      </c>
      <c r="K429" s="229"/>
      <c r="L429" s="230"/>
      <c r="M429" s="220"/>
      <c r="N429" s="102">
        <f t="shared" si="78"/>
        <v>286</v>
      </c>
      <c r="O429" s="494">
        <f t="shared" si="79"/>
        <v>30</v>
      </c>
      <c r="P429" s="104"/>
      <c r="Q429" s="513" t="str">
        <f t="shared" si="83"/>
        <v>NO</v>
      </c>
      <c r="R429" s="514" t="str">
        <f t="shared" si="84"/>
        <v/>
      </c>
      <c r="S429" s="55" t="str">
        <f>IF(N429=0," ",IF(O429&lt;&gt;30,"ERROR!"," "))</f>
        <v xml:space="preserve"> </v>
      </c>
    </row>
    <row r="430" spans="1:19" ht="16.5">
      <c r="A430" s="2"/>
      <c r="B430" s="492" t="s">
        <v>68</v>
      </c>
      <c r="C430" s="227">
        <v>1719</v>
      </c>
      <c r="D430" s="228" t="s">
        <v>18</v>
      </c>
      <c r="E430" s="98" t="s">
        <v>31</v>
      </c>
      <c r="F430" s="229">
        <v>100</v>
      </c>
      <c r="G430" s="229">
        <v>80</v>
      </c>
      <c r="H430" s="229">
        <v>90</v>
      </c>
      <c r="I430" s="229">
        <v>16</v>
      </c>
      <c r="J430" s="229"/>
      <c r="K430" s="229"/>
      <c r="L430" s="230"/>
      <c r="M430" s="220"/>
      <c r="N430" s="102">
        <f t="shared" si="78"/>
        <v>286</v>
      </c>
      <c r="O430" s="494">
        <f t="shared" si="79"/>
        <v>30</v>
      </c>
      <c r="P430" s="104"/>
      <c r="Q430" s="513" t="str">
        <f t="shared" si="83"/>
        <v>NO</v>
      </c>
      <c r="R430" s="514" t="str">
        <f t="shared" si="84"/>
        <v/>
      </c>
      <c r="S430" s="55" t="str">
        <f>IF(N430=0," ",IF(O430&lt;&gt;30,"ERROR!"," "))</f>
        <v xml:space="preserve"> </v>
      </c>
    </row>
    <row r="431" spans="1:19" ht="16.5">
      <c r="A431" s="2"/>
      <c r="B431" s="492" t="s">
        <v>83</v>
      </c>
      <c r="C431" s="227">
        <v>1143</v>
      </c>
      <c r="D431" s="228" t="s">
        <v>28</v>
      </c>
      <c r="E431" s="98" t="s">
        <v>31</v>
      </c>
      <c r="F431" s="229">
        <v>30</v>
      </c>
      <c r="G431" s="229">
        <v>140</v>
      </c>
      <c r="H431" s="229">
        <v>108</v>
      </c>
      <c r="I431" s="229">
        <v>8</v>
      </c>
      <c r="J431" s="229"/>
      <c r="K431" s="229"/>
      <c r="L431" s="230"/>
      <c r="M431" s="220"/>
      <c r="N431" s="102">
        <f t="shared" si="78"/>
        <v>286</v>
      </c>
      <c r="O431" s="494">
        <f t="shared" si="79"/>
        <v>30</v>
      </c>
      <c r="P431" s="104"/>
      <c r="Q431" s="513" t="str">
        <f>IF(N431&gt;294,"Yes","NO")</f>
        <v>NO</v>
      </c>
      <c r="R431" s="514" t="str">
        <f>IF(Q431="yes","M","")</f>
        <v/>
      </c>
      <c r="S431" s="55" t="str">
        <f>IF(N431=0," ",IF(O431&lt;&gt;30,"ERROR!"," "))</f>
        <v xml:space="preserve"> </v>
      </c>
    </row>
    <row r="432" spans="1:19" ht="16.5">
      <c r="A432" s="2"/>
      <c r="B432" s="492" t="s">
        <v>54</v>
      </c>
      <c r="C432" s="227">
        <v>1041</v>
      </c>
      <c r="D432" s="228" t="s">
        <v>47</v>
      </c>
      <c r="E432" s="98" t="s">
        <v>31</v>
      </c>
      <c r="F432" s="229">
        <v>40</v>
      </c>
      <c r="G432" s="229">
        <v>130</v>
      </c>
      <c r="H432" s="229">
        <v>90</v>
      </c>
      <c r="I432" s="229">
        <v>24</v>
      </c>
      <c r="J432" s="229"/>
      <c r="K432" s="229"/>
      <c r="L432" s="230"/>
      <c r="M432" s="220"/>
      <c r="N432" s="102">
        <f t="shared" si="78"/>
        <v>284</v>
      </c>
      <c r="O432" s="494">
        <f t="shared" si="79"/>
        <v>30</v>
      </c>
      <c r="P432" s="104"/>
      <c r="Q432" s="513" t="str">
        <f>IF(N432&gt;294,"Yes","NO")</f>
        <v>NO</v>
      </c>
      <c r="R432" s="514" t="str">
        <f>IF(Q432="yes","M","")</f>
        <v/>
      </c>
      <c r="S432" s="55" t="str">
        <f>IF(N432=0," ",IF(O432&lt;&gt;30,"ERROR!"," "))</f>
        <v xml:space="preserve"> </v>
      </c>
    </row>
    <row r="433" spans="1:19" ht="16.5">
      <c r="A433" s="2"/>
      <c r="B433" s="492" t="s">
        <v>159</v>
      </c>
      <c r="C433" s="227">
        <v>3623</v>
      </c>
      <c r="D433" s="228" t="s">
        <v>26</v>
      </c>
      <c r="E433" s="98" t="s">
        <v>31</v>
      </c>
      <c r="F433" s="229">
        <v>20</v>
      </c>
      <c r="G433" s="229">
        <v>150</v>
      </c>
      <c r="H433" s="229">
        <v>99</v>
      </c>
      <c r="I433" s="229"/>
      <c r="J433" s="229">
        <v>14</v>
      </c>
      <c r="K433" s="229"/>
      <c r="L433" s="230"/>
      <c r="M433" s="220"/>
      <c r="N433" s="102">
        <f t="shared" si="78"/>
        <v>283</v>
      </c>
      <c r="O433" s="494">
        <f t="shared" si="79"/>
        <v>30</v>
      </c>
      <c r="P433" s="104"/>
      <c r="Q433" s="513" t="str">
        <f>IF(N433&gt;294,"Yes","NO")</f>
        <v>NO</v>
      </c>
      <c r="R433" s="514" t="str">
        <f>IF(Q433="yes","M","")</f>
        <v/>
      </c>
      <c r="S433" s="55" t="str">
        <f>IF(N433=0," ",IF(O433&lt;&gt;30,"ERROR!"," "))</f>
        <v xml:space="preserve"> </v>
      </c>
    </row>
    <row r="434" spans="1:19" ht="16.5">
      <c r="A434" s="2"/>
      <c r="B434" s="492" t="s">
        <v>70</v>
      </c>
      <c r="C434" s="227">
        <v>1170</v>
      </c>
      <c r="D434" s="228" t="s">
        <v>23</v>
      </c>
      <c r="E434" s="98" t="s">
        <v>31</v>
      </c>
      <c r="F434" s="229">
        <v>20</v>
      </c>
      <c r="G434" s="229">
        <v>130</v>
      </c>
      <c r="H434" s="229">
        <v>117</v>
      </c>
      <c r="I434" s="229">
        <v>16</v>
      </c>
      <c r="J434" s="229"/>
      <c r="K434" s="229"/>
      <c r="L434" s="230"/>
      <c r="M434" s="220"/>
      <c r="N434" s="102">
        <f t="shared" si="78"/>
        <v>283</v>
      </c>
      <c r="O434" s="494">
        <f t="shared" si="79"/>
        <v>30</v>
      </c>
      <c r="P434" s="104"/>
      <c r="Q434" s="513" t="str">
        <f t="shared" si="83"/>
        <v>NO</v>
      </c>
      <c r="R434" s="514" t="str">
        <f t="shared" si="84"/>
        <v/>
      </c>
      <c r="S434" s="55" t="str">
        <f t="shared" si="80"/>
        <v xml:space="preserve"> </v>
      </c>
    </row>
    <row r="435" spans="1:19" ht="16.5">
      <c r="A435" s="2"/>
      <c r="B435" s="496" t="s">
        <v>105</v>
      </c>
      <c r="C435" s="134">
        <v>2143</v>
      </c>
      <c r="D435" s="387" t="s">
        <v>61</v>
      </c>
      <c r="E435" s="82" t="s">
        <v>31</v>
      </c>
      <c r="F435" s="157">
        <v>30</v>
      </c>
      <c r="G435" s="157">
        <v>120</v>
      </c>
      <c r="H435" s="157">
        <v>108</v>
      </c>
      <c r="I435" s="157">
        <v>24</v>
      </c>
      <c r="J435" s="157"/>
      <c r="K435" s="157"/>
      <c r="L435" s="187"/>
      <c r="M435" s="143"/>
      <c r="N435" s="47">
        <f t="shared" si="78"/>
        <v>282</v>
      </c>
      <c r="O435" s="498">
        <f t="shared" si="79"/>
        <v>30</v>
      </c>
      <c r="P435" s="109"/>
      <c r="Q435" s="139" t="str">
        <f t="shared" si="83"/>
        <v>NO</v>
      </c>
      <c r="R435" s="512" t="str">
        <f t="shared" si="84"/>
        <v/>
      </c>
      <c r="S435" s="55" t="str">
        <f t="shared" si="80"/>
        <v xml:space="preserve"> </v>
      </c>
    </row>
    <row r="436" spans="1:19" ht="16.5">
      <c r="A436" s="2"/>
      <c r="B436" s="496" t="s">
        <v>184</v>
      </c>
      <c r="C436" s="134">
        <v>1767</v>
      </c>
      <c r="D436" s="81" t="s">
        <v>23</v>
      </c>
      <c r="E436" s="82" t="s">
        <v>31</v>
      </c>
      <c r="F436" s="157">
        <v>30</v>
      </c>
      <c r="G436" s="157">
        <v>100</v>
      </c>
      <c r="H436" s="157">
        <v>117</v>
      </c>
      <c r="I436" s="157">
        <v>24</v>
      </c>
      <c r="J436" s="157">
        <v>7</v>
      </c>
      <c r="K436" s="157"/>
      <c r="L436" s="187"/>
      <c r="M436" s="143"/>
      <c r="N436" s="47">
        <f t="shared" si="78"/>
        <v>278</v>
      </c>
      <c r="O436" s="498">
        <f t="shared" si="79"/>
        <v>30</v>
      </c>
      <c r="P436" s="109"/>
      <c r="Q436" s="139" t="str">
        <f>IF(N436&gt;294,"Yes","NO")</f>
        <v>NO</v>
      </c>
      <c r="R436" s="512" t="str">
        <f t="shared" si="84"/>
        <v/>
      </c>
      <c r="S436" s="55" t="str">
        <f t="shared" si="80"/>
        <v xml:space="preserve"> </v>
      </c>
    </row>
    <row r="437" spans="1:19" ht="16.5">
      <c r="A437" s="2"/>
      <c r="B437" s="496" t="s">
        <v>58</v>
      </c>
      <c r="C437" s="134">
        <v>1767</v>
      </c>
      <c r="D437" s="81" t="s">
        <v>23</v>
      </c>
      <c r="E437" s="82" t="s">
        <v>31</v>
      </c>
      <c r="F437" s="157">
        <v>30</v>
      </c>
      <c r="G437" s="157">
        <v>100</v>
      </c>
      <c r="H437" s="157">
        <v>117</v>
      </c>
      <c r="I437" s="157">
        <v>24</v>
      </c>
      <c r="J437" s="157">
        <v>7</v>
      </c>
      <c r="K437" s="157"/>
      <c r="L437" s="187"/>
      <c r="M437" s="143"/>
      <c r="N437" s="47">
        <f t="shared" si="78"/>
        <v>278</v>
      </c>
      <c r="O437" s="498">
        <f t="shared" si="79"/>
        <v>30</v>
      </c>
      <c r="P437" s="109"/>
      <c r="Q437" s="139" t="str">
        <f>IF(N437&gt;294,"Yes","NO")</f>
        <v>NO</v>
      </c>
      <c r="R437" s="512" t="str">
        <f>IF(Q437="yes","M","")</f>
        <v/>
      </c>
      <c r="S437" s="55" t="str">
        <f>IF(N437=0," ",IF(O437&lt;&gt;30,"ERROR!"," "))</f>
        <v xml:space="preserve"> </v>
      </c>
    </row>
    <row r="438" spans="1:19" ht="16.5">
      <c r="A438" s="2"/>
      <c r="B438" s="496" t="s">
        <v>42</v>
      </c>
      <c r="C438" s="134">
        <v>709</v>
      </c>
      <c r="D438" s="81" t="s">
        <v>28</v>
      </c>
      <c r="E438" s="82" t="s">
        <v>31</v>
      </c>
      <c r="F438" s="157">
        <v>50</v>
      </c>
      <c r="G438" s="157">
        <v>80</v>
      </c>
      <c r="H438" s="157">
        <v>108</v>
      </c>
      <c r="I438" s="157">
        <v>24</v>
      </c>
      <c r="J438" s="157">
        <v>14</v>
      </c>
      <c r="K438" s="157"/>
      <c r="L438" s="187"/>
      <c r="M438" s="143"/>
      <c r="N438" s="47">
        <f t="shared" si="78"/>
        <v>276</v>
      </c>
      <c r="O438" s="498">
        <f t="shared" si="79"/>
        <v>30</v>
      </c>
      <c r="P438" s="109"/>
      <c r="Q438" s="139" t="str">
        <f t="shared" si="83"/>
        <v>NO</v>
      </c>
      <c r="R438" s="512" t="str">
        <f t="shared" si="84"/>
        <v/>
      </c>
      <c r="S438" s="55" t="str">
        <f t="shared" si="80"/>
        <v xml:space="preserve"> </v>
      </c>
    </row>
    <row r="439" spans="1:19" ht="16.5">
      <c r="A439" s="2"/>
      <c r="B439" s="496" t="s">
        <v>80</v>
      </c>
      <c r="C439" s="134">
        <v>2141</v>
      </c>
      <c r="D439" s="81" t="s">
        <v>28</v>
      </c>
      <c r="E439" s="82" t="s">
        <v>31</v>
      </c>
      <c r="F439" s="157">
        <v>30</v>
      </c>
      <c r="G439" s="157">
        <v>80</v>
      </c>
      <c r="H439" s="157">
        <v>117</v>
      </c>
      <c r="I439" s="157">
        <v>40</v>
      </c>
      <c r="J439" s="157">
        <v>7</v>
      </c>
      <c r="K439" s="157"/>
      <c r="L439" s="187"/>
      <c r="M439" s="188"/>
      <c r="N439" s="47">
        <f t="shared" si="78"/>
        <v>274</v>
      </c>
      <c r="O439" s="503">
        <f t="shared" si="79"/>
        <v>30</v>
      </c>
      <c r="P439" s="114"/>
      <c r="Q439" s="323" t="str">
        <f t="shared" si="83"/>
        <v>NO</v>
      </c>
      <c r="R439" s="523" t="str">
        <f t="shared" si="84"/>
        <v/>
      </c>
      <c r="S439" s="55" t="str">
        <f t="shared" si="80"/>
        <v xml:space="preserve"> </v>
      </c>
    </row>
    <row r="440" spans="1:19" ht="16.5">
      <c r="A440" s="2"/>
      <c r="B440" s="524" t="s">
        <v>140</v>
      </c>
      <c r="C440" s="209">
        <v>1542</v>
      </c>
      <c r="D440" s="210" t="s">
        <v>28</v>
      </c>
      <c r="E440" s="125" t="s">
        <v>31</v>
      </c>
      <c r="F440" s="211">
        <v>20</v>
      </c>
      <c r="G440" s="211">
        <v>60</v>
      </c>
      <c r="H440" s="211">
        <v>153</v>
      </c>
      <c r="I440" s="211">
        <v>40</v>
      </c>
      <c r="J440" s="211"/>
      <c r="K440" s="211"/>
      <c r="L440" s="212"/>
      <c r="M440" s="525"/>
      <c r="N440" s="47">
        <f t="shared" si="78"/>
        <v>273</v>
      </c>
      <c r="O440" s="503">
        <f t="shared" si="79"/>
        <v>30</v>
      </c>
      <c r="P440" s="114"/>
      <c r="Q440" s="323" t="str">
        <f>IF(N440&gt;294,"Yes","NO")</f>
        <v>NO</v>
      </c>
      <c r="R440" s="523" t="str">
        <f>IF(Q440="yes","M","")</f>
        <v/>
      </c>
      <c r="S440" s="55" t="str">
        <f>IF(N440=0," ",IF(O440&lt;&gt;30,"ERROR!"," "))</f>
        <v xml:space="preserve"> </v>
      </c>
    </row>
    <row r="441" spans="1:19" ht="16.5">
      <c r="A441" s="2"/>
      <c r="B441" s="496" t="s">
        <v>139</v>
      </c>
      <c r="C441" s="134">
        <v>513</v>
      </c>
      <c r="D441" s="81" t="s">
        <v>15</v>
      </c>
      <c r="E441" s="82" t="s">
        <v>31</v>
      </c>
      <c r="F441" s="157">
        <v>10</v>
      </c>
      <c r="G441" s="157">
        <v>90</v>
      </c>
      <c r="H441" s="157">
        <v>90</v>
      </c>
      <c r="I441" s="157">
        <v>48</v>
      </c>
      <c r="J441" s="157">
        <v>7</v>
      </c>
      <c r="K441" s="157">
        <v>18</v>
      </c>
      <c r="L441" s="187"/>
      <c r="M441" s="143"/>
      <c r="N441" s="47">
        <f t="shared" si="78"/>
        <v>263</v>
      </c>
      <c r="O441" s="498">
        <f t="shared" si="79"/>
        <v>30</v>
      </c>
      <c r="P441" s="109"/>
      <c r="Q441" s="139" t="str">
        <f t="shared" si="83"/>
        <v>NO</v>
      </c>
      <c r="R441" s="512" t="str">
        <f t="shared" si="84"/>
        <v/>
      </c>
      <c r="S441" s="55" t="str">
        <f t="shared" si="80"/>
        <v xml:space="preserve"> </v>
      </c>
    </row>
    <row r="442" spans="1:19" ht="17.25" thickBot="1">
      <c r="A442" s="2"/>
      <c r="B442" s="506" t="s">
        <v>60</v>
      </c>
      <c r="C442" s="117">
        <v>2144</v>
      </c>
      <c r="D442" s="526" t="s">
        <v>61</v>
      </c>
      <c r="E442" s="87" t="s">
        <v>31</v>
      </c>
      <c r="F442" s="198">
        <v>20</v>
      </c>
      <c r="G442" s="198">
        <v>40</v>
      </c>
      <c r="H442" s="198">
        <v>99</v>
      </c>
      <c r="I442" s="198">
        <v>64</v>
      </c>
      <c r="J442" s="198">
        <v>28</v>
      </c>
      <c r="K442" s="198">
        <v>0</v>
      </c>
      <c r="L442" s="199">
        <v>0</v>
      </c>
      <c r="M442" s="508">
        <v>1</v>
      </c>
      <c r="N442" s="64">
        <f t="shared" si="78"/>
        <v>251</v>
      </c>
      <c r="O442" s="509">
        <f t="shared" si="79"/>
        <v>30</v>
      </c>
      <c r="P442" s="120"/>
      <c r="Q442" s="316" t="str">
        <f>IF(N442&gt;294,"Yes","NO")</f>
        <v>NO</v>
      </c>
      <c r="R442" s="527" t="str">
        <f t="shared" si="84"/>
        <v/>
      </c>
      <c r="S442" s="510" t="str">
        <f t="shared" si="80"/>
        <v xml:space="preserve"> </v>
      </c>
    </row>
    <row r="443" spans="1:19" ht="16.5">
      <c r="A443" s="2"/>
      <c r="B443" s="492" t="s">
        <v>146</v>
      </c>
      <c r="C443" s="227">
        <v>1629</v>
      </c>
      <c r="D443" s="228" t="s">
        <v>47</v>
      </c>
      <c r="E443" s="232" t="s">
        <v>48</v>
      </c>
      <c r="F443" s="261">
        <v>50</v>
      </c>
      <c r="G443" s="262">
        <v>120</v>
      </c>
      <c r="H443" s="262">
        <v>90</v>
      </c>
      <c r="I443" s="262">
        <v>24</v>
      </c>
      <c r="J443" s="262"/>
      <c r="K443" s="262"/>
      <c r="L443" s="528"/>
      <c r="M443" s="529"/>
      <c r="N443" s="102">
        <f t="shared" ref="N443:N452" si="85">SUM($F443:$L443)</f>
        <v>284</v>
      </c>
      <c r="O443" s="494">
        <f t="shared" si="79"/>
        <v>30</v>
      </c>
      <c r="P443" s="104"/>
      <c r="Q443" s="530" t="str">
        <f t="shared" ref="Q443:Q451" si="86">IF(N443&gt;284,"Yes","NO")</f>
        <v>NO</v>
      </c>
      <c r="R443" s="531" t="str">
        <f>IF(Q443="yes","G","")</f>
        <v/>
      </c>
      <c r="S443" s="38" t="str">
        <f t="shared" si="80"/>
        <v xml:space="preserve"> </v>
      </c>
    </row>
    <row r="444" spans="1:19" ht="16.5">
      <c r="A444" s="2"/>
      <c r="B444" s="500" t="s">
        <v>64</v>
      </c>
      <c r="C444" s="221">
        <v>1268</v>
      </c>
      <c r="D444" s="41" t="s">
        <v>28</v>
      </c>
      <c r="E444" s="49" t="s">
        <v>48</v>
      </c>
      <c r="F444" s="280">
        <v>60</v>
      </c>
      <c r="G444" s="222">
        <v>110</v>
      </c>
      <c r="H444" s="222">
        <v>81</v>
      </c>
      <c r="I444" s="222">
        <v>8</v>
      </c>
      <c r="J444" s="222">
        <v>21</v>
      </c>
      <c r="K444" s="222"/>
      <c r="L444" s="532"/>
      <c r="M444" s="533"/>
      <c r="N444" s="76">
        <f t="shared" ref="N444:N451" si="87">SUM($F444:$L444)</f>
        <v>280</v>
      </c>
      <c r="O444" s="503">
        <f t="shared" si="79"/>
        <v>30</v>
      </c>
      <c r="P444" s="114"/>
      <c r="Q444" s="534" t="str">
        <f t="shared" si="86"/>
        <v>NO</v>
      </c>
      <c r="R444" s="535" t="str">
        <f>IF(Q444="yes","G","")</f>
        <v/>
      </c>
      <c r="S444" s="55" t="str">
        <f t="shared" si="80"/>
        <v xml:space="preserve"> </v>
      </c>
    </row>
    <row r="445" spans="1:19" ht="16.5">
      <c r="A445" s="2"/>
      <c r="B445" s="39" t="s">
        <v>103</v>
      </c>
      <c r="C445" s="221">
        <v>1811</v>
      </c>
      <c r="D445" s="41" t="s">
        <v>18</v>
      </c>
      <c r="E445" s="370" t="s">
        <v>48</v>
      </c>
      <c r="F445" s="280">
        <v>40</v>
      </c>
      <c r="G445" s="222">
        <v>130</v>
      </c>
      <c r="H445" s="222">
        <v>90</v>
      </c>
      <c r="I445" s="222">
        <v>16</v>
      </c>
      <c r="J445" s="222"/>
      <c r="K445" s="222"/>
      <c r="L445" s="532"/>
      <c r="M445" s="533">
        <v>1</v>
      </c>
      <c r="N445" s="76">
        <f t="shared" si="87"/>
        <v>276</v>
      </c>
      <c r="O445" s="503">
        <f>(F445/10)+(G445/10)+(H445/9)+(I445/8)+(J445/7)+(K445/6)+(L445/5)+M445</f>
        <v>30</v>
      </c>
      <c r="P445" s="114"/>
      <c r="Q445" s="534" t="str">
        <f>IF(N445&gt;284,"Yes","NO")</f>
        <v>NO</v>
      </c>
      <c r="R445" s="535"/>
      <c r="S445" s="55"/>
    </row>
    <row r="446" spans="1:19" ht="16.5">
      <c r="A446" s="2"/>
      <c r="B446" s="39" t="s">
        <v>115</v>
      </c>
      <c r="C446" s="221">
        <v>1229</v>
      </c>
      <c r="D446" s="41" t="s">
        <v>28</v>
      </c>
      <c r="E446" s="370" t="s">
        <v>48</v>
      </c>
      <c r="F446" s="280">
        <v>40</v>
      </c>
      <c r="G446" s="222">
        <v>90</v>
      </c>
      <c r="H446" s="222">
        <v>90</v>
      </c>
      <c r="I446" s="222">
        <v>56</v>
      </c>
      <c r="J446" s="222"/>
      <c r="K446" s="222"/>
      <c r="L446" s="532"/>
      <c r="M446" s="533"/>
      <c r="N446" s="76">
        <f t="shared" si="87"/>
        <v>276</v>
      </c>
      <c r="O446" s="503">
        <f>(F446/10)+(G446/10)+(H446/9)+(I446/8)+(J446/7)+(K446/6)+(L446/5)+M446</f>
        <v>30</v>
      </c>
      <c r="P446" s="114"/>
      <c r="Q446" s="534" t="str">
        <f t="shared" si="86"/>
        <v>NO</v>
      </c>
      <c r="R446" s="535"/>
      <c r="S446" s="55"/>
    </row>
    <row r="447" spans="1:19" ht="16.5">
      <c r="A447" s="2"/>
      <c r="B447" s="39" t="s">
        <v>79</v>
      </c>
      <c r="C447" s="221">
        <v>1051</v>
      </c>
      <c r="D447" s="41" t="s">
        <v>28</v>
      </c>
      <c r="E447" s="370" t="s">
        <v>48</v>
      </c>
      <c r="F447" s="280">
        <v>30</v>
      </c>
      <c r="G447" s="222">
        <v>70</v>
      </c>
      <c r="H447" s="222">
        <v>135</v>
      </c>
      <c r="I447" s="222">
        <v>40</v>
      </c>
      <c r="J447" s="222"/>
      <c r="K447" s="222"/>
      <c r="L447" s="532"/>
      <c r="M447" s="533"/>
      <c r="N447" s="76">
        <f t="shared" si="87"/>
        <v>275</v>
      </c>
      <c r="O447" s="503">
        <f t="shared" si="79"/>
        <v>30</v>
      </c>
      <c r="P447" s="114"/>
      <c r="Q447" s="534" t="str">
        <f t="shared" si="86"/>
        <v>NO</v>
      </c>
      <c r="R447" s="535"/>
      <c r="S447" s="55"/>
    </row>
    <row r="448" spans="1:19" ht="16.5">
      <c r="A448" s="2"/>
      <c r="B448" s="39" t="s">
        <v>63</v>
      </c>
      <c r="C448" s="221">
        <v>1476</v>
      </c>
      <c r="D448" s="41" t="s">
        <v>26</v>
      </c>
      <c r="E448" s="370" t="s">
        <v>48</v>
      </c>
      <c r="F448" s="280">
        <v>50</v>
      </c>
      <c r="G448" s="222">
        <v>70</v>
      </c>
      <c r="H448" s="222">
        <v>108</v>
      </c>
      <c r="I448" s="222">
        <v>40</v>
      </c>
      <c r="J448" s="222">
        <v>7</v>
      </c>
      <c r="K448" s="222"/>
      <c r="L448" s="532"/>
      <c r="M448" s="533"/>
      <c r="N448" s="76">
        <f t="shared" si="87"/>
        <v>275</v>
      </c>
      <c r="O448" s="503">
        <f t="shared" si="79"/>
        <v>30</v>
      </c>
      <c r="P448" s="114"/>
      <c r="Q448" s="534" t="str">
        <f t="shared" si="86"/>
        <v>NO</v>
      </c>
      <c r="R448" s="535" t="str">
        <f>IF(Q448="yes","G","")</f>
        <v/>
      </c>
      <c r="S448" s="55" t="str">
        <f>IF(N448=0," ",IF(O448&lt;&gt;30,"ERROR!"," "))</f>
        <v xml:space="preserve"> </v>
      </c>
    </row>
    <row r="449" spans="1:19" ht="16.5">
      <c r="A449" s="2"/>
      <c r="B449" s="39" t="s">
        <v>65</v>
      </c>
      <c r="C449" s="221">
        <v>1228</v>
      </c>
      <c r="D449" s="41" t="s">
        <v>28</v>
      </c>
      <c r="E449" s="370" t="s">
        <v>48</v>
      </c>
      <c r="F449" s="280">
        <v>20</v>
      </c>
      <c r="G449" s="222">
        <v>70</v>
      </c>
      <c r="H449" s="222">
        <v>90</v>
      </c>
      <c r="I449" s="222">
        <v>80</v>
      </c>
      <c r="J449" s="222">
        <v>7</v>
      </c>
      <c r="K449" s="222"/>
      <c r="L449" s="532"/>
      <c r="M449" s="533"/>
      <c r="N449" s="76">
        <f t="shared" si="87"/>
        <v>267</v>
      </c>
      <c r="O449" s="503">
        <f>(F449/10)+(G449/10)+(H449/9)+(I449/8)+(J449/7)+(K449/6)+(L449/5)+M449</f>
        <v>30</v>
      </c>
      <c r="P449" s="114"/>
      <c r="Q449" s="534" t="str">
        <f t="shared" si="86"/>
        <v>NO</v>
      </c>
      <c r="R449" s="535"/>
      <c r="S449" s="55"/>
    </row>
    <row r="450" spans="1:19" ht="16.5">
      <c r="A450" s="2"/>
      <c r="B450" s="39" t="s">
        <v>91</v>
      </c>
      <c r="C450" s="221">
        <v>1017</v>
      </c>
      <c r="D450" s="41" t="s">
        <v>26</v>
      </c>
      <c r="E450" s="370" t="s">
        <v>48</v>
      </c>
      <c r="F450" s="280">
        <v>30</v>
      </c>
      <c r="G450" s="222">
        <v>50</v>
      </c>
      <c r="H450" s="222">
        <v>117</v>
      </c>
      <c r="I450" s="222">
        <v>56</v>
      </c>
      <c r="J450" s="222">
        <v>14</v>
      </c>
      <c r="K450" s="222"/>
      <c r="L450" s="532"/>
      <c r="M450" s="533"/>
      <c r="N450" s="76">
        <f t="shared" si="87"/>
        <v>267</v>
      </c>
      <c r="O450" s="503">
        <f t="shared" si="79"/>
        <v>30</v>
      </c>
      <c r="P450" s="114"/>
      <c r="Q450" s="534" t="str">
        <f t="shared" si="86"/>
        <v>NO</v>
      </c>
      <c r="R450" s="535" t="str">
        <f>IF(Q450="yes","G","")</f>
        <v/>
      </c>
      <c r="S450" s="55" t="str">
        <f>IF(N450=0," ",IF(O450&lt;&gt;30,"ERROR!"," "))</f>
        <v xml:space="preserve"> </v>
      </c>
    </row>
    <row r="451" spans="1:19" ht="17.25" thickBot="1">
      <c r="A451" s="2"/>
      <c r="B451" s="56" t="s">
        <v>43</v>
      </c>
      <c r="C451" s="117">
        <v>2218</v>
      </c>
      <c r="D451" s="58" t="s">
        <v>26</v>
      </c>
      <c r="E451" s="402" t="s">
        <v>48</v>
      </c>
      <c r="F451" s="255">
        <v>0</v>
      </c>
      <c r="G451" s="256">
        <v>80</v>
      </c>
      <c r="H451" s="256">
        <v>81</v>
      </c>
      <c r="I451" s="256">
        <v>48</v>
      </c>
      <c r="J451" s="256">
        <v>35</v>
      </c>
      <c r="K451" s="256">
        <v>6</v>
      </c>
      <c r="L451" s="536">
        <v>0</v>
      </c>
      <c r="M451" s="537">
        <v>1</v>
      </c>
      <c r="N451" s="64">
        <f t="shared" si="87"/>
        <v>250</v>
      </c>
      <c r="O451" s="509">
        <f t="shared" si="79"/>
        <v>30</v>
      </c>
      <c r="P451" s="120"/>
      <c r="Q451" s="317" t="str">
        <f t="shared" si="86"/>
        <v>NO</v>
      </c>
      <c r="R451" s="538"/>
      <c r="S451" s="55"/>
    </row>
    <row r="452" spans="1:19" ht="16.5">
      <c r="A452" s="2"/>
      <c r="B452" s="152" t="s">
        <v>53</v>
      </c>
      <c r="C452" s="209">
        <v>1917</v>
      </c>
      <c r="D452" s="210" t="s">
        <v>26</v>
      </c>
      <c r="E452" s="539" t="s">
        <v>67</v>
      </c>
      <c r="F452" s="211">
        <v>90</v>
      </c>
      <c r="G452" s="211">
        <v>80</v>
      </c>
      <c r="H452" s="211">
        <v>117</v>
      </c>
      <c r="I452" s="211"/>
      <c r="J452" s="211"/>
      <c r="K452" s="211"/>
      <c r="L452" s="540"/>
      <c r="M452" s="525"/>
      <c r="N452" s="452">
        <f t="shared" si="85"/>
        <v>287</v>
      </c>
      <c r="O452" s="541">
        <f t="shared" si="79"/>
        <v>30</v>
      </c>
      <c r="P452" s="455"/>
      <c r="Q452" s="542" t="str">
        <f t="shared" ref="Q452:Q468" si="88">IF(N452&gt;270,"Yes","NO")</f>
        <v>Yes</v>
      </c>
      <c r="R452" s="543" t="str">
        <f t="shared" ref="R452:R478" si="89">IF(Q452="yes","S","")</f>
        <v>S</v>
      </c>
      <c r="S452" s="472" t="str">
        <f>IF(N452=0," ",IF(O452&lt;&gt;30,"ERROR!"," "))</f>
        <v xml:space="preserve"> </v>
      </c>
    </row>
    <row r="453" spans="1:19" ht="16.5">
      <c r="A453" s="2"/>
      <c r="B453" s="544" t="s">
        <v>77</v>
      </c>
      <c r="C453" s="134">
        <v>1799</v>
      </c>
      <c r="D453" s="81" t="s">
        <v>47</v>
      </c>
      <c r="E453" s="497" t="s">
        <v>67</v>
      </c>
      <c r="F453" s="193">
        <v>50</v>
      </c>
      <c r="G453" s="193">
        <v>110</v>
      </c>
      <c r="H453" s="193">
        <v>108</v>
      </c>
      <c r="I453" s="193">
        <v>16</v>
      </c>
      <c r="J453" s="193"/>
      <c r="K453" s="193"/>
      <c r="L453" s="194"/>
      <c r="M453" s="502"/>
      <c r="N453" s="47">
        <f t="shared" ref="N453:N478" si="90">SUM($F453:$L453)</f>
        <v>284</v>
      </c>
      <c r="O453" s="545">
        <f>(F453/10)+(G453/10)+(H453/9)+(I453/8)+(J453/7)+(K453/6)+(L453/5)+M453</f>
        <v>30</v>
      </c>
      <c r="P453" s="473"/>
      <c r="Q453" s="418" t="str">
        <f t="shared" si="88"/>
        <v>Yes</v>
      </c>
      <c r="R453" s="522" t="str">
        <f t="shared" si="89"/>
        <v>S</v>
      </c>
      <c r="S453" s="55" t="str">
        <f t="shared" si="80"/>
        <v xml:space="preserve"> </v>
      </c>
    </row>
    <row r="454" spans="1:19" ht="16.5">
      <c r="A454" s="2"/>
      <c r="B454" s="152" t="s">
        <v>71</v>
      </c>
      <c r="C454" s="209">
        <v>1770</v>
      </c>
      <c r="D454" s="210" t="s">
        <v>26</v>
      </c>
      <c r="E454" s="539" t="s">
        <v>67</v>
      </c>
      <c r="F454" s="193">
        <v>100</v>
      </c>
      <c r="G454" s="193">
        <v>50</v>
      </c>
      <c r="H454" s="193">
        <v>99</v>
      </c>
      <c r="I454" s="193">
        <v>32</v>
      </c>
      <c r="J454" s="193"/>
      <c r="K454" s="193"/>
      <c r="L454" s="194"/>
      <c r="M454" s="502"/>
      <c r="N454" s="47">
        <f t="shared" si="90"/>
        <v>281</v>
      </c>
      <c r="O454" s="545">
        <f>(F454/10)+(G454/10)+(H454/9)+(I454/8)+(J454/7)+(K454/6)+(L454/5)+M454</f>
        <v>30</v>
      </c>
      <c r="P454" s="455"/>
      <c r="Q454" s="418" t="str">
        <f t="shared" si="88"/>
        <v>Yes</v>
      </c>
      <c r="R454" s="522" t="str">
        <f t="shared" si="89"/>
        <v>S</v>
      </c>
      <c r="S454" s="55" t="str">
        <f>IF(N454=0," ",IF(O454&lt;&gt;30,"ERROR!"," "))</f>
        <v xml:space="preserve"> </v>
      </c>
    </row>
    <row r="455" spans="1:19" ht="16.5">
      <c r="A455" s="2"/>
      <c r="B455" s="39" t="s">
        <v>185</v>
      </c>
      <c r="C455" s="221">
        <v>1773</v>
      </c>
      <c r="D455" s="41" t="s">
        <v>18</v>
      </c>
      <c r="E455" s="499" t="s">
        <v>67</v>
      </c>
      <c r="F455" s="193">
        <v>10</v>
      </c>
      <c r="G455" s="193">
        <v>150</v>
      </c>
      <c r="H455" s="193">
        <v>90</v>
      </c>
      <c r="I455" s="193">
        <v>24</v>
      </c>
      <c r="J455" s="193">
        <v>7</v>
      </c>
      <c r="K455" s="193"/>
      <c r="L455" s="194"/>
      <c r="M455" s="502"/>
      <c r="N455" s="47">
        <f t="shared" si="90"/>
        <v>281</v>
      </c>
      <c r="O455" s="545">
        <f>(F455/10)+(G455/10)+(H455/9)+(I455/8)+(J455/7)+(K455/6)+(L455/5)+M455</f>
        <v>30</v>
      </c>
      <c r="P455" s="455"/>
      <c r="Q455" s="418" t="str">
        <f t="shared" si="88"/>
        <v>Yes</v>
      </c>
      <c r="R455" s="522" t="str">
        <f t="shared" si="89"/>
        <v>S</v>
      </c>
      <c r="S455" s="55" t="str">
        <f t="shared" si="80"/>
        <v xml:space="preserve"> </v>
      </c>
    </row>
    <row r="456" spans="1:19" ht="16.5">
      <c r="A456" s="2"/>
      <c r="B456" s="39" t="s">
        <v>186</v>
      </c>
      <c r="C456" s="221">
        <v>1386</v>
      </c>
      <c r="D456" s="41" t="s">
        <v>18</v>
      </c>
      <c r="E456" s="499" t="s">
        <v>67</v>
      </c>
      <c r="F456" s="193">
        <v>60</v>
      </c>
      <c r="G456" s="193">
        <v>80</v>
      </c>
      <c r="H456" s="193">
        <v>108</v>
      </c>
      <c r="I456" s="193">
        <v>32</v>
      </c>
      <c r="J456" s="193"/>
      <c r="K456" s="193"/>
      <c r="L456" s="194"/>
      <c r="M456" s="502"/>
      <c r="N456" s="47">
        <f t="shared" si="90"/>
        <v>280</v>
      </c>
      <c r="O456" s="545">
        <f>(F456/10)+(G456/10)+(H456/9)+(I456/8)+(J456/7)+(K456/6)+(L456/5)+M456</f>
        <v>30</v>
      </c>
      <c r="P456" s="455"/>
      <c r="Q456" s="418" t="str">
        <f t="shared" si="88"/>
        <v>Yes</v>
      </c>
      <c r="R456" s="522" t="str">
        <f t="shared" si="89"/>
        <v>S</v>
      </c>
      <c r="S456" s="55" t="str">
        <f t="shared" si="80"/>
        <v xml:space="preserve"> </v>
      </c>
    </row>
    <row r="457" spans="1:19" ht="16.5">
      <c r="A457" s="2"/>
      <c r="B457" s="39" t="s">
        <v>98</v>
      </c>
      <c r="C457" s="221">
        <v>1327</v>
      </c>
      <c r="D457" s="41" t="s">
        <v>28</v>
      </c>
      <c r="E457" s="499" t="s">
        <v>67</v>
      </c>
      <c r="F457" s="193">
        <v>10</v>
      </c>
      <c r="G457" s="193">
        <v>130</v>
      </c>
      <c r="H457" s="193">
        <v>117</v>
      </c>
      <c r="I457" s="193">
        <v>16</v>
      </c>
      <c r="J457" s="193">
        <v>0</v>
      </c>
      <c r="K457" s="193">
        <v>0</v>
      </c>
      <c r="L457" s="194">
        <v>5</v>
      </c>
      <c r="M457" s="502"/>
      <c r="N457" s="47">
        <f t="shared" si="90"/>
        <v>278</v>
      </c>
      <c r="O457" s="545">
        <f>(F457/10)+(G457/10)+(H457/9)+(I457/8)+(J457/7)+(K457/6)+(L457/5)+M457</f>
        <v>30</v>
      </c>
      <c r="P457" s="455"/>
      <c r="Q457" s="418" t="str">
        <f t="shared" si="88"/>
        <v>Yes</v>
      </c>
      <c r="R457" s="522" t="str">
        <f t="shared" si="89"/>
        <v>S</v>
      </c>
      <c r="S457" s="55" t="str">
        <f t="shared" si="80"/>
        <v xml:space="preserve"> </v>
      </c>
    </row>
    <row r="458" spans="1:19" ht="16.5">
      <c r="A458" s="2"/>
      <c r="B458" s="39" t="s">
        <v>107</v>
      </c>
      <c r="C458" s="221" t="s">
        <v>108</v>
      </c>
      <c r="D458" s="41" t="s">
        <v>47</v>
      </c>
      <c r="E458" s="499" t="s">
        <v>67</v>
      </c>
      <c r="F458" s="193">
        <v>30</v>
      </c>
      <c r="G458" s="193">
        <v>100</v>
      </c>
      <c r="H458" s="193">
        <v>99</v>
      </c>
      <c r="I458" s="193">
        <v>48</v>
      </c>
      <c r="J458" s="193"/>
      <c r="K458" s="193"/>
      <c r="L458" s="194"/>
      <c r="M458" s="502"/>
      <c r="N458" s="47">
        <f t="shared" si="90"/>
        <v>277</v>
      </c>
      <c r="O458" s="545">
        <f t="shared" ref="O458:O468" si="91">(F458/10)+(G458/10)+(H458/9)+(I458/8)+(J458/7)+(K458/6)+(L458/5)+M458</f>
        <v>30</v>
      </c>
      <c r="P458" s="455"/>
      <c r="Q458" s="418" t="str">
        <f t="shared" si="88"/>
        <v>Yes</v>
      </c>
      <c r="R458" s="522" t="str">
        <f t="shared" si="89"/>
        <v>S</v>
      </c>
      <c r="S458" s="55" t="str">
        <f t="shared" si="80"/>
        <v xml:space="preserve"> </v>
      </c>
    </row>
    <row r="459" spans="1:19" ht="16.5">
      <c r="A459" s="2"/>
      <c r="B459" s="39" t="s">
        <v>78</v>
      </c>
      <c r="C459" s="221">
        <v>1119</v>
      </c>
      <c r="D459" s="41" t="s">
        <v>18</v>
      </c>
      <c r="E459" s="499" t="s">
        <v>67</v>
      </c>
      <c r="F459" s="193">
        <v>30</v>
      </c>
      <c r="G459" s="193">
        <v>80</v>
      </c>
      <c r="H459" s="193">
        <v>135</v>
      </c>
      <c r="I459" s="193">
        <v>32</v>
      </c>
      <c r="J459" s="193"/>
      <c r="K459" s="193"/>
      <c r="L459" s="194"/>
      <c r="M459" s="502"/>
      <c r="N459" s="47">
        <f t="shared" si="90"/>
        <v>277</v>
      </c>
      <c r="O459" s="545">
        <f t="shared" si="91"/>
        <v>30</v>
      </c>
      <c r="P459" s="455"/>
      <c r="Q459" s="418" t="str">
        <f t="shared" si="88"/>
        <v>Yes</v>
      </c>
      <c r="R459" s="522" t="str">
        <f t="shared" si="89"/>
        <v>S</v>
      </c>
      <c r="S459" s="55" t="str">
        <f t="shared" si="80"/>
        <v xml:space="preserve"> </v>
      </c>
    </row>
    <row r="460" spans="1:19" ht="16.5">
      <c r="A460" s="2"/>
      <c r="B460" s="39" t="s">
        <v>88</v>
      </c>
      <c r="C460" s="221">
        <v>1517</v>
      </c>
      <c r="D460" s="41" t="s">
        <v>26</v>
      </c>
      <c r="E460" s="499" t="s">
        <v>67</v>
      </c>
      <c r="F460" s="193">
        <v>50</v>
      </c>
      <c r="G460" s="193">
        <v>70</v>
      </c>
      <c r="H460" s="193">
        <v>126</v>
      </c>
      <c r="I460" s="193">
        <v>16</v>
      </c>
      <c r="J460" s="193">
        <v>7</v>
      </c>
      <c r="K460" s="193">
        <v>6</v>
      </c>
      <c r="L460" s="194"/>
      <c r="M460" s="502"/>
      <c r="N460" s="47">
        <f t="shared" si="90"/>
        <v>275</v>
      </c>
      <c r="O460" s="545">
        <f>(F460/10)+(G460/10)+(H460/9)+(I460/8)+(J460/7)+(K460/6)+(L460/5)+M460</f>
        <v>30</v>
      </c>
      <c r="P460" s="455"/>
      <c r="Q460" s="418" t="str">
        <f>IF(N460&gt;270,"Yes","NO")</f>
        <v>Yes</v>
      </c>
      <c r="R460" s="522" t="str">
        <f>IF(Q460="yes","S","")</f>
        <v>S</v>
      </c>
      <c r="S460" s="55" t="str">
        <f>IF(N460=0," ",IF(O460&lt;&gt;30,"ERROR!"," "))</f>
        <v xml:space="preserve"> </v>
      </c>
    </row>
    <row r="461" spans="1:19" ht="16.5">
      <c r="A461" s="2"/>
      <c r="B461" s="39" t="s">
        <v>104</v>
      </c>
      <c r="C461" s="221">
        <v>1836</v>
      </c>
      <c r="D461" s="41" t="s">
        <v>28</v>
      </c>
      <c r="E461" s="499" t="s">
        <v>67</v>
      </c>
      <c r="F461" s="157">
        <v>30</v>
      </c>
      <c r="G461" s="157">
        <v>90</v>
      </c>
      <c r="H461" s="157">
        <v>99</v>
      </c>
      <c r="I461" s="157">
        <v>48</v>
      </c>
      <c r="J461" s="157"/>
      <c r="K461" s="157">
        <v>6</v>
      </c>
      <c r="L461" s="187"/>
      <c r="M461" s="143"/>
      <c r="N461" s="47">
        <f t="shared" si="90"/>
        <v>273</v>
      </c>
      <c r="O461" s="546">
        <f t="shared" si="91"/>
        <v>30</v>
      </c>
      <c r="P461" s="441"/>
      <c r="Q461" s="412" t="str">
        <f t="shared" si="88"/>
        <v>Yes</v>
      </c>
      <c r="R461" s="522" t="str">
        <f t="shared" si="89"/>
        <v>S</v>
      </c>
      <c r="S461" s="55" t="str">
        <f t="shared" si="80"/>
        <v xml:space="preserve"> </v>
      </c>
    </row>
    <row r="462" spans="1:19" ht="16.5">
      <c r="A462" s="2"/>
      <c r="B462" s="39" t="s">
        <v>165</v>
      </c>
      <c r="C462" s="221">
        <v>1809</v>
      </c>
      <c r="D462" s="41" t="s">
        <v>28</v>
      </c>
      <c r="E462" s="499" t="s">
        <v>67</v>
      </c>
      <c r="F462" s="157">
        <v>20</v>
      </c>
      <c r="G462" s="157">
        <v>70</v>
      </c>
      <c r="H462" s="157">
        <v>144</v>
      </c>
      <c r="I462" s="157">
        <v>32</v>
      </c>
      <c r="J462" s="157">
        <v>7</v>
      </c>
      <c r="K462" s="157"/>
      <c r="L462" s="187"/>
      <c r="M462" s="143"/>
      <c r="N462" s="47">
        <f t="shared" si="90"/>
        <v>273</v>
      </c>
      <c r="O462" s="546">
        <f t="shared" si="91"/>
        <v>30</v>
      </c>
      <c r="P462" s="441"/>
      <c r="Q462" s="412" t="str">
        <f t="shared" si="88"/>
        <v>Yes</v>
      </c>
      <c r="R462" s="522" t="str">
        <f t="shared" si="89"/>
        <v>S</v>
      </c>
      <c r="S462" s="55" t="str">
        <f t="shared" si="80"/>
        <v xml:space="preserve"> </v>
      </c>
    </row>
    <row r="463" spans="1:19" ht="16.5">
      <c r="A463" s="2"/>
      <c r="B463" s="39" t="s">
        <v>145</v>
      </c>
      <c r="C463" s="221">
        <v>1050</v>
      </c>
      <c r="D463" s="41" t="s">
        <v>28</v>
      </c>
      <c r="E463" s="499" t="s">
        <v>67</v>
      </c>
      <c r="F463" s="157">
        <v>50</v>
      </c>
      <c r="G463" s="157">
        <v>60</v>
      </c>
      <c r="H463" s="157">
        <v>108</v>
      </c>
      <c r="I463" s="157">
        <v>40</v>
      </c>
      <c r="J463" s="157">
        <v>14</v>
      </c>
      <c r="K463" s="157"/>
      <c r="L463" s="360"/>
      <c r="M463" s="143"/>
      <c r="N463" s="47">
        <f t="shared" si="90"/>
        <v>272</v>
      </c>
      <c r="O463" s="546">
        <f>(F463/10)+(G463/10)+(H463/9)+(I463/8)+(J463/7)+(K463/6)+(L463/5)+M463</f>
        <v>30</v>
      </c>
      <c r="P463" s="441"/>
      <c r="Q463" s="412" t="str">
        <f>IF(N463&gt;270,"Yes","NO")</f>
        <v>Yes</v>
      </c>
      <c r="R463" s="522" t="str">
        <f>IF(Q463="yes","S","")</f>
        <v>S</v>
      </c>
      <c r="S463" s="55" t="str">
        <f>IF(N463=0," ",IF(O463&lt;&gt;30,"ERROR!"," "))</f>
        <v xml:space="preserve"> </v>
      </c>
    </row>
    <row r="464" spans="1:19" ht="16.5">
      <c r="A464" s="2"/>
      <c r="B464" s="39" t="s">
        <v>100</v>
      </c>
      <c r="C464" s="221">
        <v>1842</v>
      </c>
      <c r="D464" s="41" t="s">
        <v>28</v>
      </c>
      <c r="E464" s="499" t="s">
        <v>67</v>
      </c>
      <c r="F464" s="157">
        <v>70</v>
      </c>
      <c r="G464" s="157">
        <v>60</v>
      </c>
      <c r="H464" s="157">
        <v>72</v>
      </c>
      <c r="I464" s="157">
        <v>48</v>
      </c>
      <c r="J464" s="157">
        <v>14</v>
      </c>
      <c r="K464" s="157">
        <v>0</v>
      </c>
      <c r="L464" s="187">
        <v>5</v>
      </c>
      <c r="M464" s="143"/>
      <c r="N464" s="47">
        <f t="shared" si="90"/>
        <v>269</v>
      </c>
      <c r="O464" s="546">
        <f>(F464/10)+(G464/10)+(H464/9)+(I464/8)+(J464/7)+(K464/6)+(L464/5)+M464</f>
        <v>30</v>
      </c>
      <c r="P464" s="441"/>
      <c r="Q464" s="412" t="str">
        <f>IF(N464&gt;270,"Yes","NO")</f>
        <v>NO</v>
      </c>
      <c r="R464" s="522" t="str">
        <f>IF(Q464="yes","S","")</f>
        <v/>
      </c>
      <c r="S464" s="55" t="str">
        <f>IF(N464=0," ",IF(O464&lt;&gt;30,"ERROR!"," "))</f>
        <v xml:space="preserve"> </v>
      </c>
    </row>
    <row r="465" spans="1:19" ht="16.5">
      <c r="A465" s="2"/>
      <c r="B465" s="39" t="s">
        <v>76</v>
      </c>
      <c r="C465" s="221">
        <v>706</v>
      </c>
      <c r="D465" s="41" t="s">
        <v>28</v>
      </c>
      <c r="E465" s="499" t="s">
        <v>67</v>
      </c>
      <c r="F465" s="157">
        <v>40</v>
      </c>
      <c r="G465" s="157">
        <v>40</v>
      </c>
      <c r="H465" s="157">
        <v>144</v>
      </c>
      <c r="I465" s="157">
        <v>32</v>
      </c>
      <c r="J465" s="157">
        <v>7</v>
      </c>
      <c r="K465" s="157"/>
      <c r="L465" s="187">
        <v>5</v>
      </c>
      <c r="M465" s="143"/>
      <c r="N465" s="47">
        <f t="shared" si="90"/>
        <v>268</v>
      </c>
      <c r="O465" s="546">
        <f>(F465/10)+(G465/10)+(H465/9)+(I465/8)+(J465/7)+(K465/6)+(L465/5)+M465</f>
        <v>30</v>
      </c>
      <c r="P465" s="441"/>
      <c r="Q465" s="412" t="str">
        <f>IF(N465&gt;270,"Yes","NO")</f>
        <v>NO</v>
      </c>
      <c r="R465" s="522" t="str">
        <f>IF(Q465="yes","S","")</f>
        <v/>
      </c>
      <c r="S465" s="55" t="str">
        <f>IF(N465=0," ",IF(O465&lt;&gt;30,"ERROR!"," "))</f>
        <v xml:space="preserve"> </v>
      </c>
    </row>
    <row r="466" spans="1:19" ht="16.5">
      <c r="A466" s="2"/>
      <c r="B466" s="39" t="s">
        <v>113</v>
      </c>
      <c r="C466" s="221">
        <v>1326</v>
      </c>
      <c r="D466" s="41" t="s">
        <v>28</v>
      </c>
      <c r="E466" s="499" t="s">
        <v>67</v>
      </c>
      <c r="F466" s="157">
        <v>20</v>
      </c>
      <c r="G466" s="157">
        <v>100</v>
      </c>
      <c r="H466" s="157">
        <v>90</v>
      </c>
      <c r="I466" s="157">
        <v>56</v>
      </c>
      <c r="J466" s="157">
        <v>0</v>
      </c>
      <c r="K466" s="157">
        <v>0</v>
      </c>
      <c r="L466" s="187">
        <v>0</v>
      </c>
      <c r="M466" s="143">
        <v>1</v>
      </c>
      <c r="N466" s="47">
        <f t="shared" si="90"/>
        <v>266</v>
      </c>
      <c r="O466" s="546">
        <f t="shared" si="91"/>
        <v>30</v>
      </c>
      <c r="P466" s="441"/>
      <c r="Q466" s="412" t="str">
        <f t="shared" si="88"/>
        <v>NO</v>
      </c>
      <c r="R466" s="522" t="str">
        <f t="shared" si="89"/>
        <v/>
      </c>
      <c r="S466" s="55" t="str">
        <f t="shared" si="80"/>
        <v xml:space="preserve"> </v>
      </c>
    </row>
    <row r="467" spans="1:19" ht="16.5">
      <c r="A467" s="2"/>
      <c r="B467" s="39" t="s">
        <v>89</v>
      </c>
      <c r="C467" s="221">
        <v>1052</v>
      </c>
      <c r="D467" s="41" t="s">
        <v>28</v>
      </c>
      <c r="E467" s="499" t="s">
        <v>67</v>
      </c>
      <c r="F467" s="157">
        <v>40</v>
      </c>
      <c r="G467" s="157">
        <v>50</v>
      </c>
      <c r="H467" s="157">
        <v>90</v>
      </c>
      <c r="I467" s="157">
        <v>72</v>
      </c>
      <c r="J467" s="157">
        <v>14</v>
      </c>
      <c r="K467" s="157"/>
      <c r="L467" s="187"/>
      <c r="M467" s="143"/>
      <c r="N467" s="47">
        <f t="shared" si="90"/>
        <v>266</v>
      </c>
      <c r="O467" s="546">
        <f>(F467/10)+(G467/10)+(H467/9)+(I467/8)+(J467/7)+(K467/6)+(L467/5)+M467</f>
        <v>30</v>
      </c>
      <c r="P467" s="441"/>
      <c r="Q467" s="412" t="str">
        <f>IF(N467&gt;270,"Yes","NO")</f>
        <v>NO</v>
      </c>
      <c r="R467" s="522"/>
      <c r="S467" s="55"/>
    </row>
    <row r="468" spans="1:19" ht="16.5">
      <c r="A468" s="2"/>
      <c r="B468" s="39" t="s">
        <v>168</v>
      </c>
      <c r="C468" s="221">
        <v>1435</v>
      </c>
      <c r="D468" s="41" t="s">
        <v>21</v>
      </c>
      <c r="E468" s="499" t="s">
        <v>67</v>
      </c>
      <c r="F468" s="157">
        <v>10</v>
      </c>
      <c r="G468" s="157">
        <v>70</v>
      </c>
      <c r="H468" s="157">
        <v>117</v>
      </c>
      <c r="I468" s="157">
        <v>40</v>
      </c>
      <c r="J468" s="157">
        <v>21</v>
      </c>
      <c r="K468" s="157">
        <v>6</v>
      </c>
      <c r="L468" s="187"/>
      <c r="M468" s="143"/>
      <c r="N468" s="47">
        <f t="shared" si="90"/>
        <v>264</v>
      </c>
      <c r="O468" s="546">
        <f t="shared" si="91"/>
        <v>30</v>
      </c>
      <c r="P468" s="441"/>
      <c r="Q468" s="412" t="str">
        <f t="shared" si="88"/>
        <v>NO</v>
      </c>
      <c r="R468" s="522" t="str">
        <f t="shared" si="89"/>
        <v/>
      </c>
      <c r="S468" s="55" t="str">
        <f t="shared" si="80"/>
        <v xml:space="preserve"> </v>
      </c>
    </row>
    <row r="469" spans="1:19" ht="16.5">
      <c r="A469" s="2"/>
      <c r="B469" s="39" t="s">
        <v>166</v>
      </c>
      <c r="C469" s="221">
        <v>1325</v>
      </c>
      <c r="D469" s="41" t="s">
        <v>28</v>
      </c>
      <c r="E469" s="499" t="s">
        <v>67</v>
      </c>
      <c r="F469" s="157">
        <v>40</v>
      </c>
      <c r="G469" s="157">
        <v>60</v>
      </c>
      <c r="H469" s="157">
        <v>90</v>
      </c>
      <c r="I469" s="157">
        <v>40</v>
      </c>
      <c r="J469" s="157">
        <v>7</v>
      </c>
      <c r="K469" s="157">
        <v>18</v>
      </c>
      <c r="L469" s="187">
        <v>0</v>
      </c>
      <c r="M469" s="143">
        <v>1</v>
      </c>
      <c r="N469" s="47">
        <f t="shared" si="90"/>
        <v>255</v>
      </c>
      <c r="O469" s="546">
        <f>(F469/10)+(G469/10)+(H469/9)+(I469/8)+(J469/7)+(K469/6)+(L469/5)+M469</f>
        <v>30</v>
      </c>
      <c r="P469" s="441"/>
      <c r="Q469" s="412" t="str">
        <f>IF(N469&gt;270,"Yes","NO")</f>
        <v>NO</v>
      </c>
      <c r="R469" s="522"/>
      <c r="S469" s="55"/>
    </row>
    <row r="470" spans="1:19" ht="16.5">
      <c r="A470" s="2"/>
      <c r="B470" s="39" t="s">
        <v>187</v>
      </c>
      <c r="C470" s="221">
        <v>1123</v>
      </c>
      <c r="D470" s="41" t="s">
        <v>18</v>
      </c>
      <c r="E470" s="499" t="s">
        <v>67</v>
      </c>
      <c r="F470" s="157">
        <v>0</v>
      </c>
      <c r="G470" s="157">
        <v>30</v>
      </c>
      <c r="H470" s="157">
        <v>144</v>
      </c>
      <c r="I470" s="157">
        <v>32</v>
      </c>
      <c r="J470" s="157">
        <v>35</v>
      </c>
      <c r="K470" s="157">
        <v>6</v>
      </c>
      <c r="L470" s="187">
        <v>5</v>
      </c>
      <c r="M470" s="143"/>
      <c r="N470" s="47">
        <f t="shared" si="90"/>
        <v>252</v>
      </c>
      <c r="O470" s="546">
        <f>(F470/10)+(G470/10)+(H470/9)+(I470/8)+(J470/7)+(K470/6)+(L470/5)+M470</f>
        <v>30</v>
      </c>
      <c r="P470" s="441"/>
      <c r="Q470" s="412" t="str">
        <f>IF(N470&gt;270,"Yes","NO")</f>
        <v>NO</v>
      </c>
      <c r="R470" s="522"/>
      <c r="S470" s="55"/>
    </row>
    <row r="471" spans="1:19" ht="16.5">
      <c r="A471" s="2"/>
      <c r="B471" s="39" t="s">
        <v>147</v>
      </c>
      <c r="C471" s="221">
        <v>2454</v>
      </c>
      <c r="D471" s="41" t="s">
        <v>15</v>
      </c>
      <c r="E471" s="499" t="s">
        <v>67</v>
      </c>
      <c r="F471" s="157">
        <v>40</v>
      </c>
      <c r="G471" s="157">
        <v>20</v>
      </c>
      <c r="H471" s="157">
        <v>63</v>
      </c>
      <c r="I471" s="157">
        <v>88</v>
      </c>
      <c r="J471" s="157">
        <v>35</v>
      </c>
      <c r="K471" s="157">
        <v>0</v>
      </c>
      <c r="L471" s="187">
        <v>5</v>
      </c>
      <c r="M471" s="143"/>
      <c r="N471" s="47">
        <f t="shared" si="90"/>
        <v>251</v>
      </c>
      <c r="O471" s="546">
        <f t="shared" ref="O471:O478" si="92">(F471/10)+(G471/10)+(H471/9)+(I471/8)+(J471/7)+(K471/6)+(L471/5)+M471</f>
        <v>30</v>
      </c>
      <c r="P471" s="441"/>
      <c r="Q471" s="412" t="str">
        <f t="shared" ref="Q471:Q478" si="93">IF(N471&gt;270,"Yes","NO")</f>
        <v>NO</v>
      </c>
      <c r="R471" s="522" t="str">
        <f t="shared" si="89"/>
        <v/>
      </c>
      <c r="S471" s="55" t="str">
        <f>IF(N471=0," ",IF(O471&lt;&gt;30,"ERROR!"," "))</f>
        <v xml:space="preserve"> </v>
      </c>
    </row>
    <row r="472" spans="1:19" ht="16.5">
      <c r="A472" s="2"/>
      <c r="B472" s="39" t="s">
        <v>188</v>
      </c>
      <c r="C472" s="221">
        <v>976</v>
      </c>
      <c r="D472" s="41" t="s">
        <v>28</v>
      </c>
      <c r="E472" s="499" t="s">
        <v>67</v>
      </c>
      <c r="F472" s="157">
        <v>10</v>
      </c>
      <c r="G472" s="157">
        <v>60</v>
      </c>
      <c r="H472" s="157">
        <v>90</v>
      </c>
      <c r="I472" s="157">
        <v>48</v>
      </c>
      <c r="J472" s="157">
        <v>28</v>
      </c>
      <c r="K472" s="157">
        <v>6</v>
      </c>
      <c r="L472" s="187"/>
      <c r="M472" s="143">
        <v>2</v>
      </c>
      <c r="N472" s="47">
        <f t="shared" si="90"/>
        <v>242</v>
      </c>
      <c r="O472" s="546">
        <f t="shared" si="92"/>
        <v>30</v>
      </c>
      <c r="P472" s="441"/>
      <c r="Q472" s="412" t="str">
        <f t="shared" si="93"/>
        <v>NO</v>
      </c>
      <c r="R472" s="522" t="str">
        <f t="shared" si="89"/>
        <v/>
      </c>
      <c r="S472" s="55" t="str">
        <f>IF(N472=0," ",IF(O472&lt;&gt;30,"ERROR!"," "))</f>
        <v xml:space="preserve"> </v>
      </c>
    </row>
    <row r="473" spans="1:19" ht="16.5">
      <c r="A473" s="2"/>
      <c r="B473" s="496" t="s">
        <v>116</v>
      </c>
      <c r="C473" s="134">
        <v>1848</v>
      </c>
      <c r="D473" s="81" t="s">
        <v>28</v>
      </c>
      <c r="E473" s="497" t="s">
        <v>67</v>
      </c>
      <c r="F473" s="157">
        <v>0</v>
      </c>
      <c r="G473" s="157">
        <v>40</v>
      </c>
      <c r="H473" s="157">
        <v>108</v>
      </c>
      <c r="I473" s="157">
        <v>56</v>
      </c>
      <c r="J473" s="157">
        <v>28</v>
      </c>
      <c r="K473" s="157">
        <v>6</v>
      </c>
      <c r="L473" s="187"/>
      <c r="M473" s="143">
        <v>2</v>
      </c>
      <c r="N473" s="47">
        <f t="shared" si="90"/>
        <v>238</v>
      </c>
      <c r="O473" s="546">
        <f t="shared" si="92"/>
        <v>30</v>
      </c>
      <c r="P473" s="441"/>
      <c r="Q473" s="412" t="str">
        <f t="shared" si="93"/>
        <v>NO</v>
      </c>
      <c r="R473" s="522" t="str">
        <f t="shared" si="89"/>
        <v/>
      </c>
      <c r="S473" s="55" t="str">
        <f t="shared" si="80"/>
        <v xml:space="preserve"> </v>
      </c>
    </row>
    <row r="474" spans="1:19" ht="16.5">
      <c r="A474" s="2"/>
      <c r="B474" s="496" t="s">
        <v>189</v>
      </c>
      <c r="C474" s="134">
        <v>1054</v>
      </c>
      <c r="D474" s="81" t="s">
        <v>28</v>
      </c>
      <c r="E474" s="497" t="s">
        <v>67</v>
      </c>
      <c r="F474" s="157">
        <v>20</v>
      </c>
      <c r="G474" s="157">
        <v>30</v>
      </c>
      <c r="H474" s="157">
        <v>72</v>
      </c>
      <c r="I474" s="157">
        <v>40</v>
      </c>
      <c r="J474" s="157">
        <v>42</v>
      </c>
      <c r="K474" s="157">
        <v>24</v>
      </c>
      <c r="L474" s="187"/>
      <c r="M474" s="143">
        <v>2</v>
      </c>
      <c r="N474" s="47">
        <f t="shared" si="90"/>
        <v>228</v>
      </c>
      <c r="O474" s="546">
        <f t="shared" si="92"/>
        <v>30</v>
      </c>
      <c r="P474" s="441"/>
      <c r="Q474" s="412"/>
      <c r="R474" s="522"/>
      <c r="S474" s="55"/>
    </row>
    <row r="475" spans="1:19" ht="16.5">
      <c r="A475" s="2"/>
      <c r="B475" s="496" t="s">
        <v>112</v>
      </c>
      <c r="C475" s="134">
        <v>1847</v>
      </c>
      <c r="D475" s="81" t="s">
        <v>28</v>
      </c>
      <c r="E475" s="497" t="s">
        <v>67</v>
      </c>
      <c r="F475" s="157">
        <v>30</v>
      </c>
      <c r="G475" s="157">
        <v>20</v>
      </c>
      <c r="H475" s="157">
        <v>63</v>
      </c>
      <c r="I475" s="157">
        <v>80</v>
      </c>
      <c r="J475" s="157">
        <v>14</v>
      </c>
      <c r="K475" s="157">
        <v>12</v>
      </c>
      <c r="L475" s="187">
        <v>5</v>
      </c>
      <c r="M475" s="143">
        <v>3</v>
      </c>
      <c r="N475" s="47">
        <f t="shared" si="90"/>
        <v>224</v>
      </c>
      <c r="O475" s="546">
        <f t="shared" si="92"/>
        <v>30</v>
      </c>
      <c r="P475" s="441"/>
      <c r="Q475" s="412" t="str">
        <f t="shared" si="93"/>
        <v>NO</v>
      </c>
      <c r="R475" s="522" t="str">
        <f t="shared" si="89"/>
        <v/>
      </c>
      <c r="S475" s="55" t="str">
        <f t="shared" si="80"/>
        <v xml:space="preserve"> </v>
      </c>
    </row>
    <row r="476" spans="1:19" ht="16.5">
      <c r="A476" s="2"/>
      <c r="B476" s="496" t="s">
        <v>123</v>
      </c>
      <c r="C476" s="134">
        <v>1053</v>
      </c>
      <c r="D476" s="81" t="s">
        <v>28</v>
      </c>
      <c r="E476" s="497" t="s">
        <v>67</v>
      </c>
      <c r="F476" s="157">
        <v>0</v>
      </c>
      <c r="G476" s="157">
        <v>0</v>
      </c>
      <c r="H476" s="157">
        <v>72</v>
      </c>
      <c r="I476" s="157">
        <v>56</v>
      </c>
      <c r="J476" s="157">
        <v>28</v>
      </c>
      <c r="K476" s="157">
        <v>42</v>
      </c>
      <c r="L476" s="187">
        <v>15</v>
      </c>
      <c r="M476" s="143">
        <v>1</v>
      </c>
      <c r="N476" s="47">
        <f t="shared" si="90"/>
        <v>213</v>
      </c>
      <c r="O476" s="546">
        <f t="shared" si="92"/>
        <v>30</v>
      </c>
      <c r="P476" s="441"/>
      <c r="Q476" s="412" t="str">
        <f t="shared" si="93"/>
        <v>NO</v>
      </c>
      <c r="R476" s="522" t="str">
        <f t="shared" si="89"/>
        <v/>
      </c>
      <c r="S476" s="55" t="str">
        <f t="shared" si="80"/>
        <v xml:space="preserve"> </v>
      </c>
    </row>
    <row r="477" spans="1:19" ht="16.5">
      <c r="A477" s="2"/>
      <c r="B477" s="496" t="s">
        <v>190</v>
      </c>
      <c r="C477" s="134">
        <v>1837</v>
      </c>
      <c r="D477" s="81" t="s">
        <v>28</v>
      </c>
      <c r="E477" s="497" t="s">
        <v>67</v>
      </c>
      <c r="F477" s="157">
        <v>10</v>
      </c>
      <c r="G477" s="157">
        <v>30</v>
      </c>
      <c r="H477" s="157">
        <v>36</v>
      </c>
      <c r="I477" s="157">
        <v>56</v>
      </c>
      <c r="J477" s="157">
        <v>42</v>
      </c>
      <c r="K477" s="157">
        <v>36</v>
      </c>
      <c r="L477" s="187"/>
      <c r="M477" s="143">
        <v>3</v>
      </c>
      <c r="N477" s="47">
        <f t="shared" si="90"/>
        <v>210</v>
      </c>
      <c r="O477" s="546">
        <f t="shared" si="92"/>
        <v>30</v>
      </c>
      <c r="P477" s="441"/>
      <c r="Q477" s="412" t="str">
        <f t="shared" si="93"/>
        <v>NO</v>
      </c>
      <c r="R477" s="522" t="str">
        <f t="shared" si="89"/>
        <v/>
      </c>
      <c r="S477" s="55" t="str">
        <f t="shared" si="80"/>
        <v xml:space="preserve"> </v>
      </c>
    </row>
    <row r="478" spans="1:19" ht="17.25" thickBot="1">
      <c r="A478" s="2"/>
      <c r="B478" s="148" t="s">
        <v>119</v>
      </c>
      <c r="C478" s="227">
        <v>1328</v>
      </c>
      <c r="D478" s="228" t="s">
        <v>28</v>
      </c>
      <c r="E478" s="547" t="s">
        <v>67</v>
      </c>
      <c r="F478" s="229">
        <v>10</v>
      </c>
      <c r="G478" s="229">
        <v>30</v>
      </c>
      <c r="H478" s="229">
        <v>9</v>
      </c>
      <c r="I478" s="229">
        <v>80</v>
      </c>
      <c r="J478" s="229">
        <v>14</v>
      </c>
      <c r="K478" s="229">
        <v>12</v>
      </c>
      <c r="L478" s="230">
        <v>0</v>
      </c>
      <c r="M478" s="143">
        <v>11</v>
      </c>
      <c r="N478" s="47">
        <f t="shared" si="90"/>
        <v>155</v>
      </c>
      <c r="O478" s="546">
        <f t="shared" si="92"/>
        <v>30</v>
      </c>
      <c r="P478" s="441"/>
      <c r="Q478" s="412" t="str">
        <f t="shared" si="93"/>
        <v>NO</v>
      </c>
      <c r="R478" s="522" t="str">
        <f t="shared" si="89"/>
        <v/>
      </c>
      <c r="S478" s="55" t="str">
        <f t="shared" si="80"/>
        <v xml:space="preserve"> </v>
      </c>
    </row>
    <row r="479" spans="1:19" ht="16.5" thickBot="1">
      <c r="A479" s="166"/>
      <c r="B479" s="930" t="s">
        <v>127</v>
      </c>
      <c r="C479" s="941"/>
      <c r="D479" s="932" t="s">
        <v>191</v>
      </c>
      <c r="E479" s="933"/>
      <c r="F479" s="933"/>
      <c r="G479" s="933"/>
      <c r="H479" s="933"/>
      <c r="I479" s="933"/>
      <c r="J479" s="933"/>
      <c r="K479" s="933"/>
      <c r="L479" s="933"/>
      <c r="M479" s="933"/>
      <c r="N479" s="967"/>
      <c r="O479" s="968"/>
      <c r="P479" s="166"/>
      <c r="Q479" s="947" t="s">
        <v>174</v>
      </c>
      <c r="R479" s="950"/>
      <c r="S479" s="388">
        <f>COUNT(F404:F478)</f>
        <v>75</v>
      </c>
    </row>
    <row r="480" spans="1:19" ht="15.75">
      <c r="A480" s="2"/>
      <c r="B480" s="168"/>
      <c r="C480" s="169"/>
      <c r="D480" s="124"/>
      <c r="E480" s="170"/>
      <c r="F480" s="171"/>
      <c r="G480" s="171"/>
      <c r="H480" s="171"/>
      <c r="I480" s="171"/>
      <c r="J480" s="171"/>
      <c r="K480" s="172"/>
      <c r="L480" s="173"/>
      <c r="M480" s="172"/>
      <c r="N480" s="174"/>
      <c r="O480" s="548"/>
      <c r="P480" s="2"/>
      <c r="Q480" s="155"/>
      <c r="R480" s="168"/>
      <c r="S480" s="166"/>
    </row>
    <row r="481" spans="1:19" ht="16.5" thickBot="1">
      <c r="A481" s="2"/>
      <c r="B481" s="3"/>
      <c r="C481" s="4"/>
      <c r="D481" s="5"/>
      <c r="E481" s="6"/>
      <c r="F481" s="7"/>
      <c r="G481" s="7"/>
      <c r="H481" s="7"/>
      <c r="I481" s="7"/>
      <c r="J481" s="7"/>
      <c r="K481" s="8"/>
      <c r="L481" s="9"/>
      <c r="M481" s="8"/>
      <c r="N481" s="10"/>
      <c r="O481" s="11"/>
      <c r="P481" s="2"/>
      <c r="Q481" s="2"/>
      <c r="R481" s="2"/>
      <c r="S481" s="166"/>
    </row>
    <row r="482" spans="1:19" ht="24" thickBot="1">
      <c r="A482" s="2"/>
      <c r="B482" s="937" t="str">
        <f>B1</f>
        <v>SAPS - PROVINCIAL CHAMPIONSHIP 2019</v>
      </c>
      <c r="C482" s="938"/>
      <c r="D482" s="938"/>
      <c r="E482" s="938"/>
      <c r="F482" s="938"/>
      <c r="G482" s="938"/>
      <c r="H482" s="938"/>
      <c r="I482" s="938"/>
      <c r="J482" s="938"/>
      <c r="K482" s="938"/>
      <c r="L482" s="938"/>
      <c r="M482" s="938"/>
      <c r="N482" s="938"/>
      <c r="O482" s="938"/>
      <c r="P482" s="938"/>
      <c r="Q482" s="938"/>
      <c r="R482" s="938"/>
      <c r="S482" s="969"/>
    </row>
    <row r="483" spans="1:19" ht="16.5" thickBot="1">
      <c r="A483" s="2"/>
      <c r="B483" s="344"/>
      <c r="C483" s="345"/>
      <c r="D483" s="5"/>
      <c r="E483" s="346"/>
      <c r="F483" s="347"/>
      <c r="G483" s="347"/>
      <c r="H483" s="347"/>
      <c r="I483" s="347"/>
      <c r="J483" s="347"/>
      <c r="K483" s="8"/>
      <c r="L483" s="348"/>
      <c r="M483" s="8"/>
      <c r="N483" s="349"/>
      <c r="O483" s="11"/>
      <c r="P483" s="485"/>
      <c r="Q483" s="485"/>
      <c r="R483" s="485"/>
      <c r="S483" s="166"/>
    </row>
    <row r="484" spans="1:19" ht="24" thickBot="1">
      <c r="A484" s="2"/>
      <c r="B484" s="907" t="str">
        <f>B3</f>
        <v>NPA EVENT RESULTS - SEPTEMBER 2019</v>
      </c>
      <c r="C484" s="908"/>
      <c r="D484" s="908"/>
      <c r="E484" s="908"/>
      <c r="F484" s="908"/>
      <c r="G484" s="908"/>
      <c r="H484" s="908"/>
      <c r="I484" s="908"/>
      <c r="J484" s="908"/>
      <c r="K484" s="908"/>
      <c r="L484" s="908"/>
      <c r="M484" s="908"/>
      <c r="N484" s="908"/>
      <c r="O484" s="908"/>
      <c r="P484" s="908"/>
      <c r="Q484" s="908"/>
      <c r="R484" s="909"/>
      <c r="S484" s="166"/>
    </row>
    <row r="485" spans="1:19" ht="16.5" thickBot="1">
      <c r="A485" s="2"/>
      <c r="B485" s="3"/>
      <c r="C485" s="4"/>
      <c r="D485" s="5"/>
      <c r="E485" s="6"/>
      <c r="F485" s="7"/>
      <c r="G485" s="7"/>
      <c r="H485" s="7"/>
      <c r="I485" s="7"/>
      <c r="J485" s="7"/>
      <c r="K485" s="8"/>
      <c r="L485" s="9"/>
      <c r="M485" s="8"/>
      <c r="N485" s="10"/>
      <c r="O485" s="11"/>
      <c r="P485" s="2"/>
      <c r="Q485" s="2"/>
      <c r="R485" s="2"/>
      <c r="S485" s="166"/>
    </row>
    <row r="486" spans="1:19" ht="21.75" thickBot="1">
      <c r="A486" s="2"/>
      <c r="B486" s="944" t="s">
        <v>192</v>
      </c>
      <c r="C486" s="945"/>
      <c r="D486" s="945"/>
      <c r="E486" s="945"/>
      <c r="F486" s="945"/>
      <c r="G486" s="945"/>
      <c r="H486" s="945"/>
      <c r="I486" s="945"/>
      <c r="J486" s="945"/>
      <c r="K486" s="945"/>
      <c r="L486" s="945"/>
      <c r="M486" s="945"/>
      <c r="N486" s="949"/>
      <c r="O486" s="351">
        <v>30</v>
      </c>
      <c r="P486" s="959" t="s">
        <v>3</v>
      </c>
      <c r="Q486" s="960"/>
      <c r="R486" s="2"/>
      <c r="S486" s="166"/>
    </row>
    <row r="487" spans="1:19" ht="30.75" thickBot="1">
      <c r="A487" s="2"/>
      <c r="B487" s="282" t="s">
        <v>4</v>
      </c>
      <c r="C487" s="283" t="s">
        <v>5</v>
      </c>
      <c r="D487" s="16" t="s">
        <v>6</v>
      </c>
      <c r="E487" s="17" t="s">
        <v>7</v>
      </c>
      <c r="F487" s="549" t="s">
        <v>8</v>
      </c>
      <c r="G487" s="550">
        <v>10</v>
      </c>
      <c r="H487" s="550">
        <v>9</v>
      </c>
      <c r="I487" s="550">
        <v>8</v>
      </c>
      <c r="J487" s="550">
        <v>7</v>
      </c>
      <c r="K487" s="551">
        <v>6</v>
      </c>
      <c r="L487" s="552">
        <v>5</v>
      </c>
      <c r="M487" s="553">
        <v>0</v>
      </c>
      <c r="N487" s="23" t="s">
        <v>9</v>
      </c>
      <c r="O487" s="490" t="s">
        <v>10</v>
      </c>
      <c r="P487" s="3"/>
      <c r="Q487" s="554" t="s">
        <v>11</v>
      </c>
      <c r="R487" s="185" t="s">
        <v>12</v>
      </c>
      <c r="S487" s="27" t="s">
        <v>13</v>
      </c>
    </row>
    <row r="488" spans="1:19" ht="15.75">
      <c r="A488" s="2"/>
      <c r="B488" s="518" t="s">
        <v>14</v>
      </c>
      <c r="C488" s="555">
        <v>6027</v>
      </c>
      <c r="D488" s="556" t="s">
        <v>15</v>
      </c>
      <c r="E488" s="68" t="s">
        <v>16</v>
      </c>
      <c r="F488" s="204">
        <v>100</v>
      </c>
      <c r="G488" s="204">
        <v>170</v>
      </c>
      <c r="H488" s="204">
        <v>27</v>
      </c>
      <c r="I488" s="204"/>
      <c r="J488" s="204"/>
      <c r="K488" s="204"/>
      <c r="L488" s="205"/>
      <c r="M488" s="557">
        <v>0</v>
      </c>
      <c r="N488" s="558">
        <f t="shared" ref="N488:N522" si="94">SUM($F488:$L488)</f>
        <v>297</v>
      </c>
      <c r="O488" s="559">
        <f t="shared" ref="O488:O551" si="95">(F488/10)+(G488/10)+(H488/9)+(I488/8)+(J488/7)+(K488/6)+(L488/5)+M488</f>
        <v>30</v>
      </c>
      <c r="P488" s="3"/>
      <c r="Q488" s="560"/>
      <c r="R488" s="561"/>
      <c r="S488" s="141" t="str">
        <f>IF(N488=0," ",IF(O488&lt;&gt;30,"ERROR!"," "))</f>
        <v xml:space="preserve"> </v>
      </c>
    </row>
    <row r="489" spans="1:19" ht="15.75">
      <c r="A489" s="2"/>
      <c r="B489" s="524" t="s">
        <v>27</v>
      </c>
      <c r="C489" s="562">
        <v>2434</v>
      </c>
      <c r="D489" s="563" t="s">
        <v>28</v>
      </c>
      <c r="E489" s="125" t="s">
        <v>16</v>
      </c>
      <c r="F489" s="211">
        <v>40</v>
      </c>
      <c r="G489" s="211">
        <v>200</v>
      </c>
      <c r="H489" s="211">
        <v>54</v>
      </c>
      <c r="I489" s="211"/>
      <c r="J489" s="211"/>
      <c r="K489" s="211"/>
      <c r="L489" s="212"/>
      <c r="M489" s="564"/>
      <c r="N489" s="558">
        <f t="shared" si="94"/>
        <v>294</v>
      </c>
      <c r="O489" s="559">
        <f t="shared" si="95"/>
        <v>30</v>
      </c>
      <c r="P489" s="3"/>
      <c r="Q489" s="294"/>
      <c r="R489" s="565"/>
      <c r="S489" s="141"/>
    </row>
    <row r="490" spans="1:19" ht="16.5" thickBot="1">
      <c r="A490" s="2"/>
      <c r="B490" s="496" t="s">
        <v>20</v>
      </c>
      <c r="C490" s="134">
        <v>1376</v>
      </c>
      <c r="D490" s="81" t="s">
        <v>21</v>
      </c>
      <c r="E490" s="82" t="s">
        <v>16</v>
      </c>
      <c r="F490" s="157">
        <v>80</v>
      </c>
      <c r="G490" s="157">
        <v>60</v>
      </c>
      <c r="H490" s="157">
        <v>135</v>
      </c>
      <c r="I490" s="157"/>
      <c r="J490" s="157"/>
      <c r="K490" s="157"/>
      <c r="L490" s="187"/>
      <c r="M490" s="136">
        <v>1</v>
      </c>
      <c r="N490" s="566">
        <f t="shared" si="94"/>
        <v>275</v>
      </c>
      <c r="O490" s="567">
        <f t="shared" si="95"/>
        <v>30</v>
      </c>
      <c r="P490" s="3"/>
      <c r="Q490" s="294"/>
      <c r="R490" s="565"/>
      <c r="S490" s="141" t="str">
        <f t="shared" ref="S490:S501" si="96">IF(N490=0," ",IF(O490&lt;&gt;30,"ERROR!"," "))</f>
        <v xml:space="preserve"> </v>
      </c>
    </row>
    <row r="491" spans="1:19" ht="15.75">
      <c r="A491" s="2"/>
      <c r="B491" s="568" t="s">
        <v>193</v>
      </c>
      <c r="C491" s="237">
        <v>2</v>
      </c>
      <c r="D491" s="238" t="s">
        <v>26</v>
      </c>
      <c r="E491" s="239" t="s">
        <v>24</v>
      </c>
      <c r="F491" s="240">
        <v>40</v>
      </c>
      <c r="G491" s="240">
        <v>240</v>
      </c>
      <c r="H491" s="240">
        <v>18</v>
      </c>
      <c r="I491" s="240"/>
      <c r="J491" s="240"/>
      <c r="K491" s="240"/>
      <c r="L491" s="569"/>
      <c r="M491" s="424"/>
      <c r="N491" s="570">
        <f t="shared" si="94"/>
        <v>298</v>
      </c>
      <c r="O491" s="571">
        <f t="shared" si="95"/>
        <v>30</v>
      </c>
      <c r="P491" s="246"/>
      <c r="Q491" s="305" t="str">
        <f>IF(N491&gt;297,"Yes","NO")</f>
        <v>Yes</v>
      </c>
      <c r="R491" s="572" t="str">
        <f>IF(Q491="yes","HM","")</f>
        <v>HM</v>
      </c>
      <c r="S491" s="141" t="str">
        <f t="shared" si="96"/>
        <v xml:space="preserve"> </v>
      </c>
    </row>
    <row r="492" spans="1:19" ht="15.75">
      <c r="A492" s="2"/>
      <c r="B492" s="496" t="s">
        <v>19</v>
      </c>
      <c r="C492" s="134">
        <v>1467</v>
      </c>
      <c r="D492" s="81" t="s">
        <v>18</v>
      </c>
      <c r="E492" s="82" t="s">
        <v>24</v>
      </c>
      <c r="F492" s="157">
        <v>60</v>
      </c>
      <c r="G492" s="157">
        <v>200</v>
      </c>
      <c r="H492" s="157">
        <v>36</v>
      </c>
      <c r="I492" s="157"/>
      <c r="J492" s="157"/>
      <c r="K492" s="157"/>
      <c r="L492" s="187"/>
      <c r="M492" s="136"/>
      <c r="N492" s="566">
        <f t="shared" ref="N492:N521" si="97">SUM($F492:$L492)</f>
        <v>296</v>
      </c>
      <c r="O492" s="567">
        <f t="shared" si="95"/>
        <v>30</v>
      </c>
      <c r="P492" s="109"/>
      <c r="Q492" s="307" t="str">
        <f>IF(N492&gt;297,"Yes","NO")</f>
        <v>NO</v>
      </c>
      <c r="R492" s="573" t="str">
        <f>IF(Q492="yes","HM","")</f>
        <v/>
      </c>
      <c r="S492" s="141" t="str">
        <f t="shared" si="96"/>
        <v xml:space="preserve"> </v>
      </c>
    </row>
    <row r="493" spans="1:19" ht="15.75">
      <c r="A493" s="2"/>
      <c r="B493" s="500" t="s">
        <v>22</v>
      </c>
      <c r="C493" s="221">
        <v>1266</v>
      </c>
      <c r="D493" s="41" t="s">
        <v>23</v>
      </c>
      <c r="E493" s="42" t="s">
        <v>24</v>
      </c>
      <c r="F493" s="193">
        <v>80</v>
      </c>
      <c r="G493" s="193">
        <v>170</v>
      </c>
      <c r="H493" s="193">
        <v>45</v>
      </c>
      <c r="I493" s="193"/>
      <c r="J493" s="193"/>
      <c r="K493" s="193"/>
      <c r="L493" s="194"/>
      <c r="M493" s="225"/>
      <c r="N493" s="558">
        <f t="shared" si="97"/>
        <v>295</v>
      </c>
      <c r="O493" s="559">
        <f t="shared" si="95"/>
        <v>30</v>
      </c>
      <c r="P493" s="114"/>
      <c r="Q493" s="164" t="str">
        <f>IF(N493&gt;297,"Yes","NO")</f>
        <v>NO</v>
      </c>
      <c r="R493" s="574"/>
      <c r="S493" s="141" t="str">
        <f t="shared" si="96"/>
        <v xml:space="preserve"> </v>
      </c>
    </row>
    <row r="494" spans="1:19" ht="16.5" thickBot="1">
      <c r="A494" s="2"/>
      <c r="B494" s="506" t="s">
        <v>25</v>
      </c>
      <c r="C494" s="117">
        <v>1287</v>
      </c>
      <c r="D494" s="58" t="s">
        <v>26</v>
      </c>
      <c r="E494" s="87" t="s">
        <v>24</v>
      </c>
      <c r="F494" s="198">
        <v>100</v>
      </c>
      <c r="G494" s="198">
        <v>130</v>
      </c>
      <c r="H494" s="198">
        <v>63</v>
      </c>
      <c r="I494" s="198"/>
      <c r="J494" s="198"/>
      <c r="K494" s="198"/>
      <c r="L494" s="199"/>
      <c r="M494" s="91"/>
      <c r="N494" s="575">
        <f t="shared" si="97"/>
        <v>293</v>
      </c>
      <c r="O494" s="576">
        <f>(F494/10)+(G494/10)+(H494/9)+(I494/8)+(J494/7)+(K494/6)+(L494/5)+M494</f>
        <v>30</v>
      </c>
      <c r="P494" s="120"/>
      <c r="Q494" s="317" t="str">
        <f>IF(N494&gt;297,"Yes","NO")</f>
        <v>NO</v>
      </c>
      <c r="R494" s="577" t="str">
        <f>IF(Q494="yes","HM","")</f>
        <v/>
      </c>
      <c r="S494" s="141" t="str">
        <f>IF(N494=0," ",IF(O494&lt;&gt;30,"ERROR!"," "))</f>
        <v xml:space="preserve"> </v>
      </c>
    </row>
    <row r="495" spans="1:19" ht="15.75">
      <c r="A495" s="2"/>
      <c r="B495" s="492" t="s">
        <v>38</v>
      </c>
      <c r="C495" s="227">
        <v>1539</v>
      </c>
      <c r="D495" s="228" t="s">
        <v>26</v>
      </c>
      <c r="E495" s="98" t="s">
        <v>31</v>
      </c>
      <c r="F495" s="229">
        <v>70</v>
      </c>
      <c r="G495" s="229">
        <v>170</v>
      </c>
      <c r="H495" s="229">
        <v>45</v>
      </c>
      <c r="I495" s="229">
        <v>8</v>
      </c>
      <c r="J495" s="229"/>
      <c r="K495" s="229"/>
      <c r="L495" s="230"/>
      <c r="M495" s="291"/>
      <c r="N495" s="578">
        <f t="shared" si="97"/>
        <v>293</v>
      </c>
      <c r="O495" s="579">
        <f t="shared" si="95"/>
        <v>30</v>
      </c>
      <c r="P495" s="104"/>
      <c r="Q495" s="513" t="str">
        <f t="shared" ref="Q495:Q521" si="98">IF(N495&gt;294,"Yes","NO")</f>
        <v>NO</v>
      </c>
      <c r="R495" s="580"/>
      <c r="S495" s="55" t="str">
        <f t="shared" si="96"/>
        <v xml:space="preserve"> </v>
      </c>
    </row>
    <row r="496" spans="1:19" ht="15.75">
      <c r="A496" s="2"/>
      <c r="B496" s="496" t="s">
        <v>46</v>
      </c>
      <c r="C496" s="134">
        <v>1783</v>
      </c>
      <c r="D496" s="81" t="s">
        <v>47</v>
      </c>
      <c r="E496" s="82" t="s">
        <v>31</v>
      </c>
      <c r="F496" s="157">
        <v>60</v>
      </c>
      <c r="G496" s="157">
        <v>170</v>
      </c>
      <c r="H496" s="157">
        <v>63</v>
      </c>
      <c r="I496" s="157"/>
      <c r="J496" s="157"/>
      <c r="K496" s="157"/>
      <c r="L496" s="187"/>
      <c r="M496" s="136"/>
      <c r="N496" s="566">
        <f t="shared" si="97"/>
        <v>293</v>
      </c>
      <c r="O496" s="567">
        <f t="shared" si="95"/>
        <v>30</v>
      </c>
      <c r="P496" s="109"/>
      <c r="Q496" s="139" t="str">
        <f t="shared" si="98"/>
        <v>NO</v>
      </c>
      <c r="R496" s="544"/>
      <c r="S496" s="55" t="str">
        <f t="shared" si="96"/>
        <v xml:space="preserve"> </v>
      </c>
    </row>
    <row r="497" spans="1:19" ht="15.75">
      <c r="A497" s="2"/>
      <c r="B497" s="581" t="s">
        <v>56</v>
      </c>
      <c r="C497" s="134">
        <v>1412</v>
      </c>
      <c r="D497" s="81" t="s">
        <v>18</v>
      </c>
      <c r="E497" s="82" t="s">
        <v>31</v>
      </c>
      <c r="F497" s="157">
        <v>0</v>
      </c>
      <c r="G497" s="157">
        <v>130</v>
      </c>
      <c r="H497" s="157">
        <v>126</v>
      </c>
      <c r="I497" s="157">
        <v>24</v>
      </c>
      <c r="J497" s="157"/>
      <c r="K497" s="157"/>
      <c r="L497" s="187"/>
      <c r="M497" s="136"/>
      <c r="N497" s="566">
        <f t="shared" si="97"/>
        <v>280</v>
      </c>
      <c r="O497" s="567">
        <f t="shared" si="95"/>
        <v>30</v>
      </c>
      <c r="P497" s="109"/>
      <c r="Q497" s="139" t="str">
        <f t="shared" si="98"/>
        <v>NO</v>
      </c>
      <c r="R497" s="544"/>
      <c r="S497" s="55" t="str">
        <f t="shared" si="96"/>
        <v xml:space="preserve"> </v>
      </c>
    </row>
    <row r="498" spans="1:19" ht="15.75">
      <c r="A498" s="2"/>
      <c r="B498" s="496" t="s">
        <v>66</v>
      </c>
      <c r="C498" s="134">
        <v>1314</v>
      </c>
      <c r="D498" s="81" t="s">
        <v>28</v>
      </c>
      <c r="E498" s="82" t="s">
        <v>31</v>
      </c>
      <c r="F498" s="157">
        <v>80</v>
      </c>
      <c r="G498" s="157">
        <v>130</v>
      </c>
      <c r="H498" s="157">
        <v>63</v>
      </c>
      <c r="I498" s="157">
        <v>16</v>
      </c>
      <c r="J498" s="157"/>
      <c r="K498" s="157"/>
      <c r="L498" s="187"/>
      <c r="M498" s="136"/>
      <c r="N498" s="566">
        <f t="shared" si="97"/>
        <v>289</v>
      </c>
      <c r="O498" s="567">
        <f>(F498/10)+(G498/10)+(H498/9)+(I498/8)+(J498/7)+(K498/6)+(L498/5)+M498</f>
        <v>30</v>
      </c>
      <c r="P498" s="109"/>
      <c r="Q498" s="139" t="str">
        <f>IF(N498&gt;294,"Yes","NO")</f>
        <v>NO</v>
      </c>
      <c r="R498" s="544"/>
      <c r="S498" s="55" t="str">
        <f>IF(N498=0," ",IF(O498&lt;&gt;30,"ERROR!"," "))</f>
        <v xml:space="preserve"> </v>
      </c>
    </row>
    <row r="499" spans="1:19" ht="15.75">
      <c r="A499" s="2"/>
      <c r="B499" s="496" t="s">
        <v>37</v>
      </c>
      <c r="C499" s="134">
        <v>1569</v>
      </c>
      <c r="D499" s="81" t="s">
        <v>28</v>
      </c>
      <c r="E499" s="82" t="s">
        <v>31</v>
      </c>
      <c r="F499" s="157">
        <v>70</v>
      </c>
      <c r="G499" s="157">
        <v>140</v>
      </c>
      <c r="H499" s="157">
        <v>63</v>
      </c>
      <c r="I499" s="157">
        <v>16</v>
      </c>
      <c r="J499" s="157"/>
      <c r="K499" s="157"/>
      <c r="L499" s="187"/>
      <c r="M499" s="136"/>
      <c r="N499" s="558">
        <f t="shared" si="97"/>
        <v>289</v>
      </c>
      <c r="O499" s="567">
        <f>(F499/10)+(G499/10)+(H499/9)+(I499/8)+(J499/7)+(K499/6)+(L499/5)+M499</f>
        <v>30</v>
      </c>
      <c r="P499" s="109"/>
      <c r="Q499" s="139" t="str">
        <f>IF(N499&gt;294,"Yes","NO")</f>
        <v>NO</v>
      </c>
      <c r="R499" s="544" t="str">
        <f>IF(Q499="yes","M","")</f>
        <v/>
      </c>
      <c r="S499" s="55" t="str">
        <f>IF(N499=0," ",IF(O499&lt;&gt;30,"ERROR!"," "))</f>
        <v xml:space="preserve"> </v>
      </c>
    </row>
    <row r="500" spans="1:19" ht="15.75">
      <c r="A500" s="2"/>
      <c r="B500" s="496" t="s">
        <v>70</v>
      </c>
      <c r="C500" s="134">
        <v>1170</v>
      </c>
      <c r="D500" s="81" t="s">
        <v>23</v>
      </c>
      <c r="E500" s="82" t="s">
        <v>31</v>
      </c>
      <c r="F500" s="157">
        <v>100</v>
      </c>
      <c r="G500" s="157">
        <v>90</v>
      </c>
      <c r="H500" s="157">
        <v>90</v>
      </c>
      <c r="I500" s="157">
        <v>8</v>
      </c>
      <c r="J500" s="157"/>
      <c r="K500" s="157"/>
      <c r="L500" s="187"/>
      <c r="M500" s="136"/>
      <c r="N500" s="558">
        <f t="shared" si="97"/>
        <v>288</v>
      </c>
      <c r="O500" s="567">
        <f t="shared" si="95"/>
        <v>30</v>
      </c>
      <c r="P500" s="109"/>
      <c r="Q500" s="139" t="str">
        <f t="shared" si="98"/>
        <v>NO</v>
      </c>
      <c r="R500" s="544" t="str">
        <f t="shared" ref="R500:R514" si="99">IF(Q500="yes","M","")</f>
        <v/>
      </c>
      <c r="S500" s="55" t="str">
        <f t="shared" si="96"/>
        <v xml:space="preserve"> </v>
      </c>
    </row>
    <row r="501" spans="1:19" ht="15.75">
      <c r="A501" s="2"/>
      <c r="B501" s="492" t="s">
        <v>45</v>
      </c>
      <c r="C501" s="227">
        <v>248</v>
      </c>
      <c r="D501" s="228" t="s">
        <v>28</v>
      </c>
      <c r="E501" s="98" t="s">
        <v>31</v>
      </c>
      <c r="F501" s="229">
        <v>60</v>
      </c>
      <c r="G501" s="229">
        <v>120</v>
      </c>
      <c r="H501" s="229">
        <v>108</v>
      </c>
      <c r="I501" s="229"/>
      <c r="J501" s="229"/>
      <c r="K501" s="229"/>
      <c r="L501" s="230"/>
      <c r="M501" s="136"/>
      <c r="N501" s="558">
        <f t="shared" si="97"/>
        <v>288</v>
      </c>
      <c r="O501" s="567">
        <f t="shared" si="95"/>
        <v>30</v>
      </c>
      <c r="P501" s="109"/>
      <c r="Q501" s="139" t="str">
        <f t="shared" si="98"/>
        <v>NO</v>
      </c>
      <c r="R501" s="544" t="str">
        <f t="shared" si="99"/>
        <v/>
      </c>
      <c r="S501" s="55" t="str">
        <f t="shared" si="96"/>
        <v xml:space="preserve"> </v>
      </c>
    </row>
    <row r="502" spans="1:19" ht="15.75">
      <c r="A502" s="2"/>
      <c r="B502" s="492" t="s">
        <v>35</v>
      </c>
      <c r="C502" s="227">
        <v>13</v>
      </c>
      <c r="D502" s="228" t="s">
        <v>26</v>
      </c>
      <c r="E502" s="98" t="s">
        <v>31</v>
      </c>
      <c r="F502" s="229">
        <v>50</v>
      </c>
      <c r="G502" s="229">
        <v>140</v>
      </c>
      <c r="H502" s="229">
        <v>90</v>
      </c>
      <c r="I502" s="229">
        <v>8</v>
      </c>
      <c r="J502" s="229"/>
      <c r="K502" s="229"/>
      <c r="L502" s="230"/>
      <c r="M502" s="136"/>
      <c r="N502" s="558">
        <f t="shared" si="97"/>
        <v>288</v>
      </c>
      <c r="O502" s="567">
        <f t="shared" si="95"/>
        <v>30</v>
      </c>
      <c r="P502" s="109"/>
      <c r="Q502" s="139" t="str">
        <f t="shared" si="98"/>
        <v>NO</v>
      </c>
      <c r="R502" s="544"/>
      <c r="S502" s="55"/>
    </row>
    <row r="503" spans="1:19" ht="15.75">
      <c r="A503" s="2"/>
      <c r="B503" s="492" t="s">
        <v>51</v>
      </c>
      <c r="C503" s="227">
        <v>1281</v>
      </c>
      <c r="D503" s="228" t="s">
        <v>26</v>
      </c>
      <c r="E503" s="98" t="s">
        <v>31</v>
      </c>
      <c r="F503" s="229">
        <v>30</v>
      </c>
      <c r="G503" s="229">
        <v>160</v>
      </c>
      <c r="H503" s="229">
        <v>90</v>
      </c>
      <c r="I503" s="229">
        <v>8</v>
      </c>
      <c r="J503" s="229"/>
      <c r="K503" s="229"/>
      <c r="L503" s="230"/>
      <c r="M503" s="136"/>
      <c r="N503" s="558">
        <f t="shared" si="97"/>
        <v>288</v>
      </c>
      <c r="O503" s="567">
        <f t="shared" si="95"/>
        <v>30</v>
      </c>
      <c r="P503" s="109"/>
      <c r="Q503" s="139" t="str">
        <f t="shared" si="98"/>
        <v>NO</v>
      </c>
      <c r="R503" s="544" t="str">
        <f t="shared" si="99"/>
        <v/>
      </c>
      <c r="S503" s="55" t="str">
        <f t="shared" ref="S503:S535" si="100">IF(N503=0," ",IF(O503&lt;&gt;30,"ERROR!"," "))</f>
        <v xml:space="preserve"> </v>
      </c>
    </row>
    <row r="504" spans="1:19" ht="15.75">
      <c r="A504" s="2"/>
      <c r="B504" s="492" t="s">
        <v>133</v>
      </c>
      <c r="C504" s="227">
        <v>2296</v>
      </c>
      <c r="D504" s="228" t="s">
        <v>18</v>
      </c>
      <c r="E504" s="98" t="s">
        <v>31</v>
      </c>
      <c r="F504" s="229">
        <v>50</v>
      </c>
      <c r="G504" s="229">
        <v>120</v>
      </c>
      <c r="H504" s="229">
        <v>108</v>
      </c>
      <c r="I504" s="229">
        <v>8</v>
      </c>
      <c r="J504" s="229"/>
      <c r="K504" s="229"/>
      <c r="L504" s="230"/>
      <c r="M504" s="136"/>
      <c r="N504" s="558">
        <f t="shared" si="97"/>
        <v>286</v>
      </c>
      <c r="O504" s="567">
        <f t="shared" si="95"/>
        <v>30</v>
      </c>
      <c r="P504" s="109"/>
      <c r="Q504" s="139" t="str">
        <f t="shared" si="98"/>
        <v>NO</v>
      </c>
      <c r="R504" s="544"/>
      <c r="S504" s="55" t="str">
        <f t="shared" si="100"/>
        <v xml:space="preserve"> </v>
      </c>
    </row>
    <row r="505" spans="1:19" ht="15.75">
      <c r="A505" s="2"/>
      <c r="B505" s="492" t="s">
        <v>39</v>
      </c>
      <c r="C505" s="227">
        <v>19</v>
      </c>
      <c r="D505" s="228" t="s">
        <v>26</v>
      </c>
      <c r="E505" s="98" t="s">
        <v>31</v>
      </c>
      <c r="F505" s="229">
        <v>50</v>
      </c>
      <c r="G505" s="229">
        <v>150</v>
      </c>
      <c r="H505" s="229">
        <v>54</v>
      </c>
      <c r="I505" s="229">
        <v>32</v>
      </c>
      <c r="J505" s="229"/>
      <c r="K505" s="229"/>
      <c r="L505" s="230"/>
      <c r="M505" s="136"/>
      <c r="N505" s="558">
        <f t="shared" si="97"/>
        <v>286</v>
      </c>
      <c r="O505" s="567">
        <f t="shared" si="95"/>
        <v>30</v>
      </c>
      <c r="P505" s="109"/>
      <c r="Q505" s="139" t="str">
        <f t="shared" si="98"/>
        <v>NO</v>
      </c>
      <c r="R505" s="544"/>
      <c r="S505" s="55" t="str">
        <f t="shared" si="100"/>
        <v xml:space="preserve"> </v>
      </c>
    </row>
    <row r="506" spans="1:19" ht="15.75">
      <c r="A506" s="2"/>
      <c r="B506" s="492" t="s">
        <v>49</v>
      </c>
      <c r="C506" s="227">
        <v>1798</v>
      </c>
      <c r="D506" s="228" t="s">
        <v>26</v>
      </c>
      <c r="E506" s="98" t="s">
        <v>31</v>
      </c>
      <c r="F506" s="229">
        <v>50</v>
      </c>
      <c r="G506" s="229">
        <v>120</v>
      </c>
      <c r="H506" s="229">
        <v>108</v>
      </c>
      <c r="I506" s="229">
        <v>8</v>
      </c>
      <c r="J506" s="229"/>
      <c r="K506" s="229"/>
      <c r="L506" s="230"/>
      <c r="M506" s="136"/>
      <c r="N506" s="558">
        <f t="shared" si="97"/>
        <v>286</v>
      </c>
      <c r="O506" s="567">
        <f>(F506/10)+(G506/10)+(H506/9)+(I506/8)+(J506/7)+(K506/6)+(L506/5)+M506</f>
        <v>30</v>
      </c>
      <c r="P506" s="109"/>
      <c r="Q506" s="139" t="str">
        <f>IF(N506&gt;294,"Yes","NO")</f>
        <v>NO</v>
      </c>
      <c r="R506" s="544"/>
      <c r="S506" s="55"/>
    </row>
    <row r="507" spans="1:19" ht="15.75">
      <c r="A507" s="2"/>
      <c r="B507" s="492" t="s">
        <v>50</v>
      </c>
      <c r="C507" s="227">
        <v>1475</v>
      </c>
      <c r="D507" s="228" t="s">
        <v>18</v>
      </c>
      <c r="E507" s="98" t="s">
        <v>31</v>
      </c>
      <c r="F507" s="229">
        <v>50</v>
      </c>
      <c r="G507" s="229">
        <v>140</v>
      </c>
      <c r="H507" s="229">
        <v>72</v>
      </c>
      <c r="I507" s="229">
        <v>24</v>
      </c>
      <c r="J507" s="229"/>
      <c r="K507" s="229"/>
      <c r="L507" s="230"/>
      <c r="M507" s="136"/>
      <c r="N507" s="558">
        <f t="shared" si="97"/>
        <v>286</v>
      </c>
      <c r="O507" s="567">
        <f t="shared" si="95"/>
        <v>30</v>
      </c>
      <c r="P507" s="109"/>
      <c r="Q507" s="139" t="str">
        <f t="shared" si="98"/>
        <v>NO</v>
      </c>
      <c r="R507" s="544" t="str">
        <f t="shared" si="99"/>
        <v/>
      </c>
      <c r="S507" s="55" t="str">
        <f t="shared" si="100"/>
        <v xml:space="preserve"> </v>
      </c>
    </row>
    <row r="508" spans="1:19" ht="15.75">
      <c r="A508" s="2"/>
      <c r="B508" s="492" t="s">
        <v>55</v>
      </c>
      <c r="C508" s="227">
        <v>1542</v>
      </c>
      <c r="D508" s="228" t="s">
        <v>28</v>
      </c>
      <c r="E508" s="98" t="s">
        <v>31</v>
      </c>
      <c r="F508" s="229">
        <v>40</v>
      </c>
      <c r="G508" s="229">
        <v>130</v>
      </c>
      <c r="H508" s="229">
        <v>90</v>
      </c>
      <c r="I508" s="229">
        <v>16</v>
      </c>
      <c r="J508" s="229">
        <v>7</v>
      </c>
      <c r="K508" s="229"/>
      <c r="L508" s="230"/>
      <c r="M508" s="136"/>
      <c r="N508" s="558">
        <f t="shared" si="97"/>
        <v>283</v>
      </c>
      <c r="O508" s="567">
        <f t="shared" si="95"/>
        <v>30</v>
      </c>
      <c r="P508" s="109"/>
      <c r="Q508" s="139" t="str">
        <f t="shared" si="98"/>
        <v>NO</v>
      </c>
      <c r="R508" s="544" t="str">
        <f t="shared" si="99"/>
        <v/>
      </c>
      <c r="S508" s="55" t="str">
        <f t="shared" si="100"/>
        <v xml:space="preserve"> </v>
      </c>
    </row>
    <row r="509" spans="1:19" ht="15.75">
      <c r="A509" s="2"/>
      <c r="B509" s="492" t="s">
        <v>138</v>
      </c>
      <c r="C509" s="227">
        <v>1661</v>
      </c>
      <c r="D509" s="228" t="s">
        <v>15</v>
      </c>
      <c r="E509" s="98" t="s">
        <v>31</v>
      </c>
      <c r="F509" s="229">
        <v>40</v>
      </c>
      <c r="G509" s="229">
        <v>130</v>
      </c>
      <c r="H509" s="229">
        <v>81</v>
      </c>
      <c r="I509" s="229">
        <v>32</v>
      </c>
      <c r="J509" s="229"/>
      <c r="K509" s="229"/>
      <c r="L509" s="230"/>
      <c r="M509" s="136"/>
      <c r="N509" s="558">
        <f t="shared" si="97"/>
        <v>283</v>
      </c>
      <c r="O509" s="567">
        <f t="shared" si="95"/>
        <v>30</v>
      </c>
      <c r="P509" s="109"/>
      <c r="Q509" s="139" t="str">
        <f t="shared" si="98"/>
        <v>NO</v>
      </c>
      <c r="R509" s="544" t="str">
        <f t="shared" si="99"/>
        <v/>
      </c>
      <c r="S509" s="55" t="str">
        <f t="shared" si="100"/>
        <v xml:space="preserve"> </v>
      </c>
    </row>
    <row r="510" spans="1:19" ht="15.75">
      <c r="A510" s="2"/>
      <c r="B510" s="492" t="s">
        <v>157</v>
      </c>
      <c r="C510" s="227">
        <v>1268</v>
      </c>
      <c r="D510" s="228" t="s">
        <v>28</v>
      </c>
      <c r="E510" s="98" t="s">
        <v>31</v>
      </c>
      <c r="F510" s="229">
        <v>40</v>
      </c>
      <c r="G510" s="229">
        <v>150</v>
      </c>
      <c r="H510" s="229">
        <v>36</v>
      </c>
      <c r="I510" s="229">
        <v>48</v>
      </c>
      <c r="J510" s="229">
        <v>7</v>
      </c>
      <c r="K510" s="229"/>
      <c r="L510" s="230"/>
      <c r="M510" s="136"/>
      <c r="N510" s="558">
        <f t="shared" si="97"/>
        <v>281</v>
      </c>
      <c r="O510" s="567">
        <f>(F510/10)+(G510/10)+(H510/9)+(I510/8)+(J510/7)+(K510/6)+(L510/5)+M510</f>
        <v>30</v>
      </c>
      <c r="P510" s="109"/>
      <c r="Q510" s="139" t="str">
        <f>IF(N510&gt;294,"Yes","NO")</f>
        <v>NO</v>
      </c>
      <c r="R510" s="544"/>
      <c r="S510" s="55"/>
    </row>
    <row r="511" spans="1:19" ht="15.75">
      <c r="A511" s="2"/>
      <c r="B511" s="492" t="s">
        <v>54</v>
      </c>
      <c r="C511" s="227">
        <v>1041</v>
      </c>
      <c r="D511" s="228" t="s">
        <v>47</v>
      </c>
      <c r="E511" s="98" t="s">
        <v>31</v>
      </c>
      <c r="F511" s="229">
        <v>60</v>
      </c>
      <c r="G511" s="229">
        <v>80</v>
      </c>
      <c r="H511" s="229">
        <v>117</v>
      </c>
      <c r="I511" s="229">
        <v>16</v>
      </c>
      <c r="J511" s="229">
        <v>7</v>
      </c>
      <c r="K511" s="229"/>
      <c r="L511" s="230"/>
      <c r="M511" s="136"/>
      <c r="N511" s="558">
        <f t="shared" si="97"/>
        <v>280</v>
      </c>
      <c r="O511" s="567">
        <f t="shared" si="95"/>
        <v>30</v>
      </c>
      <c r="P511" s="109"/>
      <c r="Q511" s="139" t="str">
        <f t="shared" si="98"/>
        <v>NO</v>
      </c>
      <c r="R511" s="544" t="str">
        <f t="shared" si="99"/>
        <v/>
      </c>
      <c r="S511" s="55" t="str">
        <f t="shared" si="100"/>
        <v xml:space="preserve"> </v>
      </c>
    </row>
    <row r="512" spans="1:19" ht="15.75">
      <c r="A512" s="2"/>
      <c r="B512" s="492" t="s">
        <v>57</v>
      </c>
      <c r="C512" s="227">
        <v>1060</v>
      </c>
      <c r="D512" s="228" t="s">
        <v>26</v>
      </c>
      <c r="E512" s="98" t="s">
        <v>31</v>
      </c>
      <c r="F512" s="229">
        <v>50</v>
      </c>
      <c r="G512" s="229">
        <v>70</v>
      </c>
      <c r="H512" s="229">
        <v>135</v>
      </c>
      <c r="I512" s="229">
        <v>24</v>
      </c>
      <c r="J512" s="229"/>
      <c r="K512" s="229"/>
      <c r="L512" s="230"/>
      <c r="M512" s="136"/>
      <c r="N512" s="558">
        <f t="shared" si="97"/>
        <v>279</v>
      </c>
      <c r="O512" s="567">
        <f t="shared" si="95"/>
        <v>30</v>
      </c>
      <c r="P512" s="109"/>
      <c r="Q512" s="139" t="str">
        <f t="shared" si="98"/>
        <v>NO</v>
      </c>
      <c r="R512" s="544" t="str">
        <f t="shared" si="99"/>
        <v/>
      </c>
      <c r="S512" s="55" t="str">
        <f t="shared" si="100"/>
        <v xml:space="preserve"> </v>
      </c>
    </row>
    <row r="513" spans="1:19" ht="15.75">
      <c r="A513" s="2"/>
      <c r="B513" s="492" t="s">
        <v>59</v>
      </c>
      <c r="C513" s="227">
        <v>921</v>
      </c>
      <c r="D513" s="228" t="s">
        <v>18</v>
      </c>
      <c r="E513" s="98" t="s">
        <v>31</v>
      </c>
      <c r="F513" s="229">
        <v>30</v>
      </c>
      <c r="G513" s="229">
        <v>90</v>
      </c>
      <c r="H513" s="229">
        <v>135</v>
      </c>
      <c r="I513" s="229">
        <v>24</v>
      </c>
      <c r="J513" s="229"/>
      <c r="K513" s="229"/>
      <c r="L513" s="230"/>
      <c r="M513" s="136"/>
      <c r="N513" s="558">
        <f t="shared" si="97"/>
        <v>279</v>
      </c>
      <c r="O513" s="567">
        <f t="shared" si="95"/>
        <v>30</v>
      </c>
      <c r="P513" s="109"/>
      <c r="Q513" s="139" t="str">
        <f t="shared" si="98"/>
        <v>NO</v>
      </c>
      <c r="R513" s="544" t="str">
        <f t="shared" si="99"/>
        <v/>
      </c>
      <c r="S513" s="55" t="str">
        <f t="shared" si="100"/>
        <v xml:space="preserve"> </v>
      </c>
    </row>
    <row r="514" spans="1:19" ht="15.75">
      <c r="A514" s="2"/>
      <c r="B514" s="492" t="s">
        <v>194</v>
      </c>
      <c r="C514" s="227">
        <v>506</v>
      </c>
      <c r="D514" s="228" t="s">
        <v>28</v>
      </c>
      <c r="E514" s="98" t="s">
        <v>31</v>
      </c>
      <c r="F514" s="229">
        <v>10</v>
      </c>
      <c r="G514" s="229">
        <v>130</v>
      </c>
      <c r="H514" s="229">
        <v>90</v>
      </c>
      <c r="I514" s="229">
        <v>40</v>
      </c>
      <c r="J514" s="229">
        <v>7</v>
      </c>
      <c r="K514" s="229"/>
      <c r="L514" s="230"/>
      <c r="M514" s="136"/>
      <c r="N514" s="558">
        <f t="shared" si="97"/>
        <v>277</v>
      </c>
      <c r="O514" s="567">
        <f t="shared" si="95"/>
        <v>30</v>
      </c>
      <c r="P514" s="109"/>
      <c r="Q514" s="139" t="str">
        <f t="shared" si="98"/>
        <v>NO</v>
      </c>
      <c r="R514" s="544" t="str">
        <f t="shared" si="99"/>
        <v/>
      </c>
      <c r="S514" s="55" t="str">
        <f t="shared" si="100"/>
        <v xml:space="preserve"> </v>
      </c>
    </row>
    <row r="515" spans="1:19" ht="15.75">
      <c r="A515" s="2"/>
      <c r="B515" s="492" t="s">
        <v>42</v>
      </c>
      <c r="C515" s="227">
        <v>709</v>
      </c>
      <c r="D515" s="228" t="s">
        <v>28</v>
      </c>
      <c r="E515" s="98" t="s">
        <v>31</v>
      </c>
      <c r="F515" s="229">
        <v>50</v>
      </c>
      <c r="G515" s="229">
        <v>40</v>
      </c>
      <c r="H515" s="229">
        <v>171</v>
      </c>
      <c r="I515" s="229">
        <v>16</v>
      </c>
      <c r="J515" s="229"/>
      <c r="K515" s="229"/>
      <c r="L515" s="230"/>
      <c r="M515" s="136"/>
      <c r="N515" s="558">
        <f t="shared" si="97"/>
        <v>277</v>
      </c>
      <c r="O515" s="567">
        <f t="shared" si="95"/>
        <v>30</v>
      </c>
      <c r="P515" s="109"/>
      <c r="Q515" s="139" t="str">
        <f t="shared" si="98"/>
        <v>NO</v>
      </c>
      <c r="R515" s="544"/>
      <c r="S515" s="55" t="str">
        <f t="shared" si="100"/>
        <v xml:space="preserve"> </v>
      </c>
    </row>
    <row r="516" spans="1:19" ht="15.75">
      <c r="A516" s="2"/>
      <c r="B516" s="492" t="s">
        <v>159</v>
      </c>
      <c r="C516" s="227">
        <v>3623</v>
      </c>
      <c r="D516" s="228" t="s">
        <v>26</v>
      </c>
      <c r="E516" s="98" t="s">
        <v>31</v>
      </c>
      <c r="F516" s="229">
        <v>30</v>
      </c>
      <c r="G516" s="229">
        <v>90</v>
      </c>
      <c r="H516" s="229">
        <v>117</v>
      </c>
      <c r="I516" s="229">
        <v>32</v>
      </c>
      <c r="J516" s="229">
        <v>7</v>
      </c>
      <c r="K516" s="229"/>
      <c r="L516" s="230"/>
      <c r="M516" s="136"/>
      <c r="N516" s="558">
        <f t="shared" si="97"/>
        <v>276</v>
      </c>
      <c r="O516" s="567">
        <f t="shared" si="95"/>
        <v>30</v>
      </c>
      <c r="P516" s="109"/>
      <c r="Q516" s="139" t="str">
        <f t="shared" si="98"/>
        <v>NO</v>
      </c>
      <c r="R516" s="544"/>
      <c r="S516" s="55" t="str">
        <f t="shared" si="100"/>
        <v xml:space="preserve"> </v>
      </c>
    </row>
    <row r="517" spans="1:19" ht="15.75">
      <c r="A517" s="2"/>
      <c r="B517" s="492" t="s">
        <v>44</v>
      </c>
      <c r="C517" s="227">
        <v>1620</v>
      </c>
      <c r="D517" s="228" t="s">
        <v>15</v>
      </c>
      <c r="E517" s="98" t="s">
        <v>31</v>
      </c>
      <c r="F517" s="229">
        <v>20</v>
      </c>
      <c r="G517" s="229">
        <v>70</v>
      </c>
      <c r="H517" s="229">
        <v>126</v>
      </c>
      <c r="I517" s="229">
        <v>48</v>
      </c>
      <c r="J517" s="229">
        <v>7</v>
      </c>
      <c r="K517" s="229"/>
      <c r="L517" s="230"/>
      <c r="M517" s="136"/>
      <c r="N517" s="558">
        <f t="shared" si="97"/>
        <v>271</v>
      </c>
      <c r="O517" s="567">
        <f t="shared" si="95"/>
        <v>30</v>
      </c>
      <c r="P517" s="109"/>
      <c r="Q517" s="139" t="str">
        <f t="shared" si="98"/>
        <v>NO</v>
      </c>
      <c r="R517" s="544"/>
      <c r="S517" s="55" t="str">
        <f t="shared" si="100"/>
        <v xml:space="preserve"> </v>
      </c>
    </row>
    <row r="518" spans="1:19" ht="15.75">
      <c r="A518" s="2"/>
      <c r="B518" s="492" t="s">
        <v>60</v>
      </c>
      <c r="C518" s="227">
        <v>2144</v>
      </c>
      <c r="D518" s="228" t="s">
        <v>61</v>
      </c>
      <c r="E518" s="98" t="s">
        <v>31</v>
      </c>
      <c r="F518" s="229">
        <v>10</v>
      </c>
      <c r="G518" s="229">
        <v>70</v>
      </c>
      <c r="H518" s="229">
        <v>135</v>
      </c>
      <c r="I518" s="229">
        <v>32</v>
      </c>
      <c r="J518" s="229">
        <v>7</v>
      </c>
      <c r="K518" s="229">
        <v>6</v>
      </c>
      <c r="L518" s="230">
        <v>5</v>
      </c>
      <c r="M518" s="136"/>
      <c r="N518" s="558">
        <f t="shared" si="97"/>
        <v>265</v>
      </c>
      <c r="O518" s="567">
        <f t="shared" si="95"/>
        <v>30</v>
      </c>
      <c r="P518" s="109"/>
      <c r="Q518" s="139" t="str">
        <f t="shared" si="98"/>
        <v>NO</v>
      </c>
      <c r="R518" s="544" t="str">
        <f>IF(Q518="yes","M","")</f>
        <v/>
      </c>
      <c r="S518" s="55" t="str">
        <f t="shared" si="100"/>
        <v xml:space="preserve"> </v>
      </c>
    </row>
    <row r="519" spans="1:19" ht="15.75">
      <c r="A519" s="2"/>
      <c r="B519" s="492" t="s">
        <v>165</v>
      </c>
      <c r="C519" s="227">
        <v>1809</v>
      </c>
      <c r="D519" s="228" t="s">
        <v>28</v>
      </c>
      <c r="E519" s="98" t="s">
        <v>31</v>
      </c>
      <c r="F519" s="229">
        <v>30</v>
      </c>
      <c r="G519" s="229">
        <v>40</v>
      </c>
      <c r="H519" s="229">
        <v>90</v>
      </c>
      <c r="I519" s="229">
        <v>48</v>
      </c>
      <c r="J519" s="229">
        <v>21</v>
      </c>
      <c r="K519" s="229">
        <v>24</v>
      </c>
      <c r="L519" s="230"/>
      <c r="M519" s="136"/>
      <c r="N519" s="558">
        <f t="shared" si="97"/>
        <v>253</v>
      </c>
      <c r="O519" s="567">
        <f t="shared" si="95"/>
        <v>30</v>
      </c>
      <c r="P519" s="109"/>
      <c r="Q519" s="139" t="str">
        <f t="shared" si="98"/>
        <v>NO</v>
      </c>
      <c r="R519" s="544" t="str">
        <f>IF(Q519="yes","M","")</f>
        <v/>
      </c>
      <c r="S519" s="55" t="str">
        <f t="shared" si="100"/>
        <v xml:space="preserve"> </v>
      </c>
    </row>
    <row r="520" spans="1:19" ht="15.75">
      <c r="A520" s="2"/>
      <c r="B520" s="492" t="s">
        <v>139</v>
      </c>
      <c r="C520" s="227">
        <v>513</v>
      </c>
      <c r="D520" s="228" t="s">
        <v>15</v>
      </c>
      <c r="E520" s="98" t="s">
        <v>31</v>
      </c>
      <c r="F520" s="229">
        <v>0</v>
      </c>
      <c r="G520" s="229">
        <v>50</v>
      </c>
      <c r="H520" s="229">
        <v>72</v>
      </c>
      <c r="I520" s="229">
        <v>48</v>
      </c>
      <c r="J520" s="229">
        <v>35</v>
      </c>
      <c r="K520" s="229">
        <v>18</v>
      </c>
      <c r="L520" s="230">
        <v>0</v>
      </c>
      <c r="M520" s="136">
        <v>3</v>
      </c>
      <c r="N520" s="558">
        <f t="shared" si="97"/>
        <v>223</v>
      </c>
      <c r="O520" s="567">
        <f t="shared" si="95"/>
        <v>30</v>
      </c>
      <c r="P520" s="109"/>
      <c r="Q520" s="139" t="str">
        <f t="shared" si="98"/>
        <v>NO</v>
      </c>
      <c r="R520" s="544" t="str">
        <f>IF(Q520="yes","M","")</f>
        <v/>
      </c>
      <c r="S520" s="55" t="str">
        <f t="shared" si="100"/>
        <v xml:space="preserve"> </v>
      </c>
    </row>
    <row r="521" spans="1:19" ht="16.5" thickBot="1">
      <c r="A521" s="2"/>
      <c r="B521" s="492" t="s">
        <v>30</v>
      </c>
      <c r="C521" s="227">
        <v>169</v>
      </c>
      <c r="D521" s="228" t="s">
        <v>26</v>
      </c>
      <c r="E521" s="98" t="s">
        <v>31</v>
      </c>
      <c r="F521" s="229">
        <v>40</v>
      </c>
      <c r="G521" s="229">
        <v>110</v>
      </c>
      <c r="H521" s="229">
        <v>126</v>
      </c>
      <c r="I521" s="229"/>
      <c r="J521" s="229"/>
      <c r="K521" s="229"/>
      <c r="L521" s="257"/>
      <c r="M521" s="91">
        <v>1</v>
      </c>
      <c r="N521" s="575">
        <f t="shared" si="97"/>
        <v>276</v>
      </c>
      <c r="O521" s="567">
        <f t="shared" si="95"/>
        <v>30</v>
      </c>
      <c r="P521" s="109"/>
      <c r="Q521" s="139" t="str">
        <f t="shared" si="98"/>
        <v>NO</v>
      </c>
      <c r="R521" s="544"/>
      <c r="S521" s="55" t="str">
        <f t="shared" si="100"/>
        <v xml:space="preserve"> </v>
      </c>
    </row>
    <row r="522" spans="1:19" ht="15.75">
      <c r="A522" s="2"/>
      <c r="B522" s="236" t="s">
        <v>32</v>
      </c>
      <c r="C522" s="237">
        <v>1128</v>
      </c>
      <c r="D522" s="238" t="s">
        <v>15</v>
      </c>
      <c r="E522" s="239" t="s">
        <v>48</v>
      </c>
      <c r="F522" s="240">
        <v>50</v>
      </c>
      <c r="G522" s="240">
        <v>170</v>
      </c>
      <c r="H522" s="240">
        <v>45</v>
      </c>
      <c r="I522" s="240">
        <v>24</v>
      </c>
      <c r="J522" s="240"/>
      <c r="K522" s="240"/>
      <c r="L522" s="212"/>
      <c r="M522" s="564"/>
      <c r="N522" s="582">
        <f t="shared" si="94"/>
        <v>289</v>
      </c>
      <c r="O522" s="571">
        <f t="shared" si="95"/>
        <v>30</v>
      </c>
      <c r="P522" s="246"/>
      <c r="Q522" s="583" t="str">
        <f t="shared" ref="Q522:Q538" si="101">IF(N522&gt;284,"Yes","NO")</f>
        <v>Yes</v>
      </c>
      <c r="R522" s="584" t="str">
        <f t="shared" ref="R522:R540" si="102">IF(Q522="yes","G","")</f>
        <v>G</v>
      </c>
      <c r="S522" s="55" t="str">
        <f t="shared" si="100"/>
        <v xml:space="preserve"> </v>
      </c>
    </row>
    <row r="523" spans="1:19" ht="15.75">
      <c r="A523" s="2"/>
      <c r="B523" s="496" t="s">
        <v>68</v>
      </c>
      <c r="C523" s="134">
        <v>1719</v>
      </c>
      <c r="D523" s="81" t="s">
        <v>18</v>
      </c>
      <c r="E523" s="82" t="s">
        <v>48</v>
      </c>
      <c r="F523" s="157">
        <v>50</v>
      </c>
      <c r="G523" s="157">
        <v>110</v>
      </c>
      <c r="H523" s="157">
        <v>117</v>
      </c>
      <c r="I523" s="157">
        <v>8</v>
      </c>
      <c r="J523" s="157"/>
      <c r="K523" s="157"/>
      <c r="L523" s="187"/>
      <c r="M523" s="136"/>
      <c r="N523" s="566">
        <f t="shared" ref="N523:N554" si="103">SUM($F523:$L523)</f>
        <v>285</v>
      </c>
      <c r="O523" s="567">
        <f t="shared" si="95"/>
        <v>30</v>
      </c>
      <c r="P523" s="109"/>
      <c r="Q523" s="164" t="str">
        <f t="shared" si="101"/>
        <v>Yes</v>
      </c>
      <c r="R523" s="585" t="str">
        <f t="shared" si="102"/>
        <v>G</v>
      </c>
      <c r="S523" s="55" t="str">
        <f t="shared" si="100"/>
        <v xml:space="preserve"> </v>
      </c>
    </row>
    <row r="524" spans="1:19" ht="15.75">
      <c r="A524" s="2"/>
      <c r="B524" s="133" t="s">
        <v>160</v>
      </c>
      <c r="C524" s="134">
        <v>1300</v>
      </c>
      <c r="D524" s="81" t="s">
        <v>26</v>
      </c>
      <c r="E524" s="82" t="s">
        <v>48</v>
      </c>
      <c r="F524" s="157">
        <v>10</v>
      </c>
      <c r="G524" s="157">
        <v>140</v>
      </c>
      <c r="H524" s="157">
        <v>117</v>
      </c>
      <c r="I524" s="157">
        <v>16</v>
      </c>
      <c r="J524" s="157"/>
      <c r="K524" s="157"/>
      <c r="L524" s="187"/>
      <c r="M524" s="136"/>
      <c r="N524" s="558">
        <f t="shared" si="103"/>
        <v>283</v>
      </c>
      <c r="O524" s="567">
        <f t="shared" si="95"/>
        <v>30</v>
      </c>
      <c r="P524" s="109"/>
      <c r="Q524" s="164" t="s">
        <v>153</v>
      </c>
      <c r="R524" s="585"/>
      <c r="S524" s="55" t="str">
        <f t="shared" si="100"/>
        <v xml:space="preserve"> </v>
      </c>
    </row>
    <row r="525" spans="1:19" ht="15.75">
      <c r="A525" s="2"/>
      <c r="B525" s="133" t="s">
        <v>72</v>
      </c>
      <c r="C525" s="134">
        <v>1628</v>
      </c>
      <c r="D525" s="81" t="s">
        <v>47</v>
      </c>
      <c r="E525" s="82" t="s">
        <v>48</v>
      </c>
      <c r="F525" s="157">
        <v>50</v>
      </c>
      <c r="G525" s="157">
        <v>70</v>
      </c>
      <c r="H525" s="157">
        <v>153</v>
      </c>
      <c r="I525" s="157">
        <v>0</v>
      </c>
      <c r="J525" s="157">
        <v>7</v>
      </c>
      <c r="K525" s="157"/>
      <c r="L525" s="360"/>
      <c r="M525" s="136"/>
      <c r="N525" s="558">
        <f t="shared" si="103"/>
        <v>280</v>
      </c>
      <c r="O525" s="567">
        <f t="shared" si="95"/>
        <v>30</v>
      </c>
      <c r="P525" s="109"/>
      <c r="Q525" s="164" t="str">
        <f t="shared" si="101"/>
        <v>NO</v>
      </c>
      <c r="R525" s="585" t="str">
        <f t="shared" si="102"/>
        <v/>
      </c>
      <c r="S525" s="55" t="str">
        <f t="shared" si="100"/>
        <v xml:space="preserve"> </v>
      </c>
    </row>
    <row r="526" spans="1:19" ht="15.75">
      <c r="A526" s="2"/>
      <c r="B526" s="133" t="s">
        <v>71</v>
      </c>
      <c r="C526" s="134">
        <v>1770</v>
      </c>
      <c r="D526" s="81" t="s">
        <v>26</v>
      </c>
      <c r="E526" s="82" t="s">
        <v>48</v>
      </c>
      <c r="F526" s="157">
        <v>50</v>
      </c>
      <c r="G526" s="157">
        <v>80</v>
      </c>
      <c r="H526" s="157">
        <v>117</v>
      </c>
      <c r="I526" s="157">
        <v>32</v>
      </c>
      <c r="J526" s="157"/>
      <c r="K526" s="157"/>
      <c r="L526" s="187"/>
      <c r="M526" s="136"/>
      <c r="N526" s="558">
        <f t="shared" si="103"/>
        <v>279</v>
      </c>
      <c r="O526" s="567">
        <f t="shared" si="95"/>
        <v>30</v>
      </c>
      <c r="P526" s="109"/>
      <c r="Q526" s="164" t="str">
        <f t="shared" si="101"/>
        <v>NO</v>
      </c>
      <c r="R526" s="585" t="str">
        <f t="shared" si="102"/>
        <v/>
      </c>
      <c r="S526" s="55" t="str">
        <f t="shared" si="100"/>
        <v xml:space="preserve"> </v>
      </c>
    </row>
    <row r="527" spans="1:19" ht="15.75">
      <c r="A527" s="2"/>
      <c r="B527" s="133" t="s">
        <v>52</v>
      </c>
      <c r="C527" s="134">
        <v>1372</v>
      </c>
      <c r="D527" s="81" t="s">
        <v>26</v>
      </c>
      <c r="E527" s="82" t="s">
        <v>48</v>
      </c>
      <c r="F527" s="157">
        <v>0</v>
      </c>
      <c r="G527" s="157">
        <v>110</v>
      </c>
      <c r="H527" s="157">
        <v>144</v>
      </c>
      <c r="I527" s="157">
        <v>16</v>
      </c>
      <c r="J527" s="157">
        <v>7</v>
      </c>
      <c r="K527" s="157"/>
      <c r="L527" s="187"/>
      <c r="M527" s="136"/>
      <c r="N527" s="558">
        <f t="shared" si="103"/>
        <v>277</v>
      </c>
      <c r="O527" s="567">
        <f>(F527/10)+(G527/10)+(H527/9)+(I527/8)+(J527/7)+(K527/6)+(L527/5)+M527</f>
        <v>30</v>
      </c>
      <c r="P527" s="109"/>
      <c r="Q527" s="164" t="str">
        <f>IF(N527&gt;284,"Yes","NO")</f>
        <v>NO</v>
      </c>
      <c r="R527" s="585"/>
      <c r="S527" s="55"/>
    </row>
    <row r="528" spans="1:19" ht="15.75">
      <c r="A528" s="2"/>
      <c r="B528" s="133" t="s">
        <v>43</v>
      </c>
      <c r="C528" s="134">
        <v>2218</v>
      </c>
      <c r="D528" s="81" t="s">
        <v>26</v>
      </c>
      <c r="E528" s="82" t="s">
        <v>48</v>
      </c>
      <c r="F528" s="157">
        <v>30</v>
      </c>
      <c r="G528" s="157">
        <v>100</v>
      </c>
      <c r="H528" s="157">
        <v>81</v>
      </c>
      <c r="I528" s="157">
        <v>56</v>
      </c>
      <c r="J528" s="157">
        <v>7</v>
      </c>
      <c r="K528" s="157"/>
      <c r="L528" s="187"/>
      <c r="M528" s="136"/>
      <c r="N528" s="558">
        <f t="shared" si="103"/>
        <v>274</v>
      </c>
      <c r="O528" s="567">
        <f t="shared" si="95"/>
        <v>30</v>
      </c>
      <c r="P528" s="109"/>
      <c r="Q528" s="164" t="str">
        <f t="shared" si="101"/>
        <v>NO</v>
      </c>
      <c r="R528" s="585" t="str">
        <f t="shared" si="102"/>
        <v/>
      </c>
      <c r="S528" s="55" t="str">
        <f t="shared" si="100"/>
        <v xml:space="preserve"> </v>
      </c>
    </row>
    <row r="529" spans="1:19" ht="15.75">
      <c r="A529" s="2"/>
      <c r="B529" s="133" t="s">
        <v>195</v>
      </c>
      <c r="C529" s="134">
        <v>1291</v>
      </c>
      <c r="D529" s="81" t="s">
        <v>26</v>
      </c>
      <c r="E529" s="82" t="s">
        <v>48</v>
      </c>
      <c r="F529" s="157">
        <v>20</v>
      </c>
      <c r="G529" s="157">
        <v>60</v>
      </c>
      <c r="H529" s="157">
        <v>162</v>
      </c>
      <c r="I529" s="157">
        <v>16</v>
      </c>
      <c r="J529" s="157">
        <v>14</v>
      </c>
      <c r="K529" s="157"/>
      <c r="L529" s="187"/>
      <c r="M529" s="136"/>
      <c r="N529" s="558">
        <f t="shared" si="103"/>
        <v>272</v>
      </c>
      <c r="O529" s="567">
        <f t="shared" si="95"/>
        <v>30</v>
      </c>
      <c r="P529" s="109"/>
      <c r="Q529" s="164" t="str">
        <f t="shared" si="101"/>
        <v>NO</v>
      </c>
      <c r="R529" s="585" t="str">
        <f t="shared" si="102"/>
        <v/>
      </c>
      <c r="S529" s="55" t="str">
        <f t="shared" si="100"/>
        <v xml:space="preserve"> </v>
      </c>
    </row>
    <row r="530" spans="1:19" ht="15.75">
      <c r="A530" s="2"/>
      <c r="B530" s="133" t="s">
        <v>73</v>
      </c>
      <c r="C530" s="134">
        <v>1784</v>
      </c>
      <c r="D530" s="81" t="s">
        <v>47</v>
      </c>
      <c r="E530" s="82" t="s">
        <v>48</v>
      </c>
      <c r="F530" s="157">
        <v>20</v>
      </c>
      <c r="G530" s="157">
        <v>60</v>
      </c>
      <c r="H530" s="157">
        <v>144</v>
      </c>
      <c r="I530" s="157">
        <v>48</v>
      </c>
      <c r="J530" s="157"/>
      <c r="K530" s="157"/>
      <c r="L530" s="187"/>
      <c r="M530" s="136"/>
      <c r="N530" s="558">
        <f t="shared" si="103"/>
        <v>272</v>
      </c>
      <c r="O530" s="567">
        <f t="shared" si="95"/>
        <v>30</v>
      </c>
      <c r="P530" s="109"/>
      <c r="Q530" s="164" t="str">
        <f t="shared" si="101"/>
        <v>NO</v>
      </c>
      <c r="R530" s="585" t="str">
        <f t="shared" si="102"/>
        <v/>
      </c>
      <c r="S530" s="55" t="str">
        <f t="shared" si="100"/>
        <v xml:space="preserve"> </v>
      </c>
    </row>
    <row r="531" spans="1:19" ht="15.75">
      <c r="A531" s="2"/>
      <c r="B531" s="133" t="s">
        <v>76</v>
      </c>
      <c r="C531" s="134">
        <v>706</v>
      </c>
      <c r="D531" s="81" t="s">
        <v>28</v>
      </c>
      <c r="E531" s="82" t="s">
        <v>48</v>
      </c>
      <c r="F531" s="157">
        <v>20</v>
      </c>
      <c r="G531" s="157">
        <v>80</v>
      </c>
      <c r="H531" s="157">
        <v>126</v>
      </c>
      <c r="I531" s="157">
        <v>24</v>
      </c>
      <c r="J531" s="157">
        <v>14</v>
      </c>
      <c r="K531" s="157">
        <v>6</v>
      </c>
      <c r="L531" s="187"/>
      <c r="M531" s="136"/>
      <c r="N531" s="558">
        <f t="shared" si="103"/>
        <v>270</v>
      </c>
      <c r="O531" s="567">
        <f t="shared" si="95"/>
        <v>30</v>
      </c>
      <c r="P531" s="109"/>
      <c r="Q531" s="164" t="str">
        <f t="shared" si="101"/>
        <v>NO</v>
      </c>
      <c r="R531" s="585" t="str">
        <f t="shared" si="102"/>
        <v/>
      </c>
      <c r="S531" s="55" t="str">
        <f t="shared" si="100"/>
        <v xml:space="preserve"> </v>
      </c>
    </row>
    <row r="532" spans="1:19" ht="15.75">
      <c r="A532" s="2"/>
      <c r="B532" s="496" t="s">
        <v>102</v>
      </c>
      <c r="C532" s="511">
        <v>1264</v>
      </c>
      <c r="D532" s="81" t="s">
        <v>26</v>
      </c>
      <c r="E532" s="82" t="s">
        <v>48</v>
      </c>
      <c r="F532" s="157">
        <v>20</v>
      </c>
      <c r="G532" s="157">
        <v>80</v>
      </c>
      <c r="H532" s="157">
        <v>108</v>
      </c>
      <c r="I532" s="157">
        <v>40</v>
      </c>
      <c r="J532" s="157">
        <v>21</v>
      </c>
      <c r="K532" s="157"/>
      <c r="L532" s="187"/>
      <c r="M532" s="136"/>
      <c r="N532" s="558">
        <f t="shared" si="103"/>
        <v>269</v>
      </c>
      <c r="O532" s="567">
        <f>(F532/10)+(G532/10)+(H532/9)+(I532/8)+(J532/7)+(K532/6)+(L532/5)+M532</f>
        <v>30</v>
      </c>
      <c r="P532" s="109"/>
      <c r="Q532" s="139" t="str">
        <f>IF(N532&gt;270,"Yes","NO")</f>
        <v>NO</v>
      </c>
      <c r="R532" s="586" t="str">
        <f>IF(Q532="yes","S","")</f>
        <v/>
      </c>
      <c r="S532" s="55" t="str">
        <f>IF(N532=0," ",IF(O532&lt;&gt;30,"ERROR!"," "))</f>
        <v xml:space="preserve"> </v>
      </c>
    </row>
    <row r="533" spans="1:19" ht="15.75">
      <c r="A533" s="2"/>
      <c r="B533" s="587" t="s">
        <v>196</v>
      </c>
      <c r="C533" s="134">
        <v>1476</v>
      </c>
      <c r="D533" s="81" t="s">
        <v>26</v>
      </c>
      <c r="E533" s="82" t="s">
        <v>48</v>
      </c>
      <c r="F533" s="157">
        <v>40</v>
      </c>
      <c r="G533" s="157">
        <v>50</v>
      </c>
      <c r="H533" s="157">
        <v>126</v>
      </c>
      <c r="I533" s="157">
        <v>24</v>
      </c>
      <c r="J533" s="157">
        <v>21</v>
      </c>
      <c r="K533" s="157">
        <v>0</v>
      </c>
      <c r="L533" s="187">
        <v>5</v>
      </c>
      <c r="M533" s="136"/>
      <c r="N533" s="558">
        <f t="shared" si="103"/>
        <v>266</v>
      </c>
      <c r="O533" s="567">
        <f>(F533/10)+(G533/10)+(H533/9)+(I533/8)+(J533/7)+(K533/6)+(L533/5)+M533</f>
        <v>30</v>
      </c>
      <c r="P533" s="109"/>
      <c r="Q533" s="164" t="str">
        <f>IF(N533&gt;270,"Yes","NO")</f>
        <v>NO</v>
      </c>
      <c r="R533" s="585" t="str">
        <f>IF(Q533="yes","S","")</f>
        <v/>
      </c>
      <c r="S533" s="55" t="str">
        <f>IF(N533=0," ",IF(O533&lt;&gt;30,"ERROR!"," "))</f>
        <v xml:space="preserve"> </v>
      </c>
    </row>
    <row r="534" spans="1:19" ht="15.75">
      <c r="A534" s="2"/>
      <c r="B534" s="133" t="s">
        <v>58</v>
      </c>
      <c r="C534" s="134">
        <v>1767</v>
      </c>
      <c r="D534" s="81" t="s">
        <v>23</v>
      </c>
      <c r="E534" s="82" t="s">
        <v>48</v>
      </c>
      <c r="F534" s="157">
        <v>10</v>
      </c>
      <c r="G534" s="157">
        <v>100</v>
      </c>
      <c r="H534" s="157">
        <v>90</v>
      </c>
      <c r="I534" s="157">
        <v>40</v>
      </c>
      <c r="J534" s="157">
        <v>14</v>
      </c>
      <c r="K534" s="157">
        <v>6</v>
      </c>
      <c r="L534" s="187">
        <v>5</v>
      </c>
      <c r="M534" s="136"/>
      <c r="N534" s="558">
        <f t="shared" si="103"/>
        <v>265</v>
      </c>
      <c r="O534" s="567">
        <f>(F534/10)+(G534/10)+(H534/9)+(I534/8)+(J534/7)+(K534/6)+(L534/5)+M534</f>
        <v>30</v>
      </c>
      <c r="P534" s="109"/>
      <c r="Q534" s="164" t="str">
        <f>IF(N534&gt;284,"Yes","NO")</f>
        <v>NO</v>
      </c>
      <c r="R534" s="585"/>
      <c r="S534" s="55"/>
    </row>
    <row r="535" spans="1:19" ht="15.75">
      <c r="A535" s="2"/>
      <c r="B535" s="133" t="s">
        <v>115</v>
      </c>
      <c r="C535" s="134">
        <v>1229</v>
      </c>
      <c r="D535" s="81" t="s">
        <v>28</v>
      </c>
      <c r="E535" s="82" t="s">
        <v>48</v>
      </c>
      <c r="F535" s="157">
        <v>20</v>
      </c>
      <c r="G535" s="157">
        <v>80</v>
      </c>
      <c r="H535" s="157">
        <v>72</v>
      </c>
      <c r="I535" s="157">
        <v>80</v>
      </c>
      <c r="J535" s="157">
        <v>7</v>
      </c>
      <c r="K535" s="157">
        <v>6</v>
      </c>
      <c r="L535" s="187"/>
      <c r="M535" s="136"/>
      <c r="N535" s="558">
        <f t="shared" si="103"/>
        <v>265</v>
      </c>
      <c r="O535" s="567">
        <f t="shared" si="95"/>
        <v>30</v>
      </c>
      <c r="P535" s="109"/>
      <c r="Q535" s="164" t="str">
        <f t="shared" si="101"/>
        <v>NO</v>
      </c>
      <c r="R535" s="585" t="str">
        <f t="shared" si="102"/>
        <v/>
      </c>
      <c r="S535" s="55" t="str">
        <f t="shared" si="100"/>
        <v xml:space="preserve"> </v>
      </c>
    </row>
    <row r="536" spans="1:19" ht="15.75">
      <c r="A536" s="2"/>
      <c r="B536" s="492" t="s">
        <v>146</v>
      </c>
      <c r="C536" s="227">
        <v>1629</v>
      </c>
      <c r="D536" s="228" t="s">
        <v>47</v>
      </c>
      <c r="E536" s="98" t="s">
        <v>48</v>
      </c>
      <c r="F536" s="229">
        <v>40</v>
      </c>
      <c r="G536" s="229">
        <v>40</v>
      </c>
      <c r="H536" s="229">
        <v>117</v>
      </c>
      <c r="I536" s="229">
        <v>48</v>
      </c>
      <c r="J536" s="229">
        <v>14</v>
      </c>
      <c r="K536" s="229">
        <v>6</v>
      </c>
      <c r="L536" s="230"/>
      <c r="M536" s="136"/>
      <c r="N536" s="558">
        <f t="shared" si="103"/>
        <v>265</v>
      </c>
      <c r="O536" s="567">
        <f t="shared" si="95"/>
        <v>30</v>
      </c>
      <c r="P536" s="109"/>
      <c r="Q536" s="139" t="str">
        <f>IF(N536&gt;294,"Yes","NO")</f>
        <v>NO</v>
      </c>
      <c r="R536" s="544"/>
      <c r="S536" s="55"/>
    </row>
    <row r="537" spans="1:19" ht="15.75">
      <c r="A537" s="2"/>
      <c r="B537" s="133" t="s">
        <v>80</v>
      </c>
      <c r="C537" s="134">
        <v>2141</v>
      </c>
      <c r="D537" s="81" t="s">
        <v>28</v>
      </c>
      <c r="E537" s="82" t="s">
        <v>48</v>
      </c>
      <c r="F537" s="157">
        <v>20</v>
      </c>
      <c r="G537" s="157">
        <v>20</v>
      </c>
      <c r="H537" s="157">
        <v>144</v>
      </c>
      <c r="I537" s="157">
        <v>56</v>
      </c>
      <c r="J537" s="157">
        <v>14</v>
      </c>
      <c r="K537" s="157">
        <v>6</v>
      </c>
      <c r="L537" s="187"/>
      <c r="M537" s="136"/>
      <c r="N537" s="566">
        <f t="shared" si="103"/>
        <v>260</v>
      </c>
      <c r="O537" s="567">
        <f t="shared" si="95"/>
        <v>30</v>
      </c>
      <c r="P537" s="109"/>
      <c r="Q537" s="164" t="str">
        <f t="shared" si="101"/>
        <v>NO</v>
      </c>
      <c r="R537" s="588" t="str">
        <f t="shared" si="102"/>
        <v/>
      </c>
      <c r="S537" s="55" t="str">
        <f t="shared" ref="S537:S561" si="104">IF(N537=0," ",IF(O537&lt;&gt;30,"ERROR!"," "))</f>
        <v xml:space="preserve"> </v>
      </c>
    </row>
    <row r="538" spans="1:19" ht="15.75">
      <c r="A538" s="2"/>
      <c r="B538" s="492" t="s">
        <v>105</v>
      </c>
      <c r="C538" s="589">
        <v>2143</v>
      </c>
      <c r="D538" s="228" t="s">
        <v>61</v>
      </c>
      <c r="E538" s="98" t="s">
        <v>48</v>
      </c>
      <c r="F538" s="229">
        <v>0</v>
      </c>
      <c r="G538" s="229">
        <v>70</v>
      </c>
      <c r="H538" s="229">
        <v>81</v>
      </c>
      <c r="I538" s="229">
        <v>72</v>
      </c>
      <c r="J538" s="229">
        <v>35</v>
      </c>
      <c r="K538" s="229"/>
      <c r="L538" s="230"/>
      <c r="M538" s="291"/>
      <c r="N538" s="582">
        <f t="shared" si="103"/>
        <v>258</v>
      </c>
      <c r="O538" s="579">
        <f t="shared" si="95"/>
        <v>30</v>
      </c>
      <c r="P538" s="104"/>
      <c r="Q538" s="164" t="str">
        <f t="shared" si="101"/>
        <v>NO</v>
      </c>
      <c r="R538" s="590" t="str">
        <f>IF(Q538="yes","S","")</f>
        <v/>
      </c>
      <c r="S538" s="55" t="str">
        <f t="shared" si="104"/>
        <v xml:space="preserve"> </v>
      </c>
    </row>
    <row r="539" spans="1:19" ht="15.75">
      <c r="A539" s="2"/>
      <c r="B539" s="492" t="s">
        <v>92</v>
      </c>
      <c r="C539" s="227">
        <v>1452</v>
      </c>
      <c r="D539" s="228" t="s">
        <v>34</v>
      </c>
      <c r="E539" s="98" t="s">
        <v>48</v>
      </c>
      <c r="F539" s="229">
        <v>10</v>
      </c>
      <c r="G539" s="229">
        <v>50</v>
      </c>
      <c r="H539" s="229">
        <v>54</v>
      </c>
      <c r="I539" s="229">
        <v>80</v>
      </c>
      <c r="J539" s="229">
        <v>49</v>
      </c>
      <c r="K539" s="229">
        <v>6</v>
      </c>
      <c r="L539" s="230"/>
      <c r="M539" s="136"/>
      <c r="N539" s="558">
        <f t="shared" si="103"/>
        <v>249</v>
      </c>
      <c r="O539" s="567">
        <f t="shared" si="95"/>
        <v>30</v>
      </c>
      <c r="P539" s="109"/>
      <c r="Q539" s="164" t="s">
        <v>153</v>
      </c>
      <c r="R539" s="591" t="str">
        <f t="shared" si="102"/>
        <v/>
      </c>
      <c r="S539" s="55" t="str">
        <f t="shared" si="104"/>
        <v xml:space="preserve"> </v>
      </c>
    </row>
    <row r="540" spans="1:19" ht="16.5" thickBot="1">
      <c r="A540" s="2"/>
      <c r="B540" s="56" t="s">
        <v>147</v>
      </c>
      <c r="C540" s="117">
        <v>2454</v>
      </c>
      <c r="D540" s="58" t="s">
        <v>15</v>
      </c>
      <c r="E540" s="87" t="s">
        <v>48</v>
      </c>
      <c r="F540" s="198">
        <v>0</v>
      </c>
      <c r="G540" s="198">
        <v>20</v>
      </c>
      <c r="H540" s="198">
        <v>72</v>
      </c>
      <c r="I540" s="198">
        <v>72</v>
      </c>
      <c r="J540" s="198">
        <v>14</v>
      </c>
      <c r="K540" s="198">
        <v>24</v>
      </c>
      <c r="L540" s="199">
        <v>10</v>
      </c>
      <c r="M540" s="91">
        <v>3</v>
      </c>
      <c r="N540" s="575">
        <f t="shared" si="103"/>
        <v>212</v>
      </c>
      <c r="O540" s="576">
        <f t="shared" si="95"/>
        <v>30</v>
      </c>
      <c r="P540" s="120"/>
      <c r="Q540" s="317" t="str">
        <f>IF(N540&gt;284,"Yes","NO")</f>
        <v>NO</v>
      </c>
      <c r="R540" s="577" t="str">
        <f t="shared" si="102"/>
        <v/>
      </c>
      <c r="S540" s="55" t="str">
        <f t="shared" si="104"/>
        <v xml:space="preserve"> </v>
      </c>
    </row>
    <row r="541" spans="1:19" ht="15.75">
      <c r="A541" s="2"/>
      <c r="B541" s="592" t="s">
        <v>75</v>
      </c>
      <c r="C541" s="511">
        <v>1118</v>
      </c>
      <c r="D541" s="81" t="s">
        <v>18</v>
      </c>
      <c r="E541" s="82" t="s">
        <v>67</v>
      </c>
      <c r="F541" s="157">
        <v>80</v>
      </c>
      <c r="G541" s="157">
        <v>80</v>
      </c>
      <c r="H541" s="157">
        <v>90</v>
      </c>
      <c r="I541" s="157">
        <v>32</v>
      </c>
      <c r="J541" s="157"/>
      <c r="K541" s="157"/>
      <c r="L541" s="187"/>
      <c r="M541" s="136"/>
      <c r="N541" s="566">
        <f t="shared" si="103"/>
        <v>282</v>
      </c>
      <c r="O541" s="567">
        <f t="shared" si="95"/>
        <v>30</v>
      </c>
      <c r="P541" s="104"/>
      <c r="Q541" s="593" t="str">
        <f t="shared" ref="Q541:Q564" si="105">IF(N541&gt;270,"Yes","NO")</f>
        <v>Yes</v>
      </c>
      <c r="R541" s="590" t="str">
        <f t="shared" ref="R541:R561" si="106">IF(Q541="yes","S","")</f>
        <v>S</v>
      </c>
      <c r="S541" s="55" t="str">
        <f t="shared" si="104"/>
        <v xml:space="preserve"> </v>
      </c>
    </row>
    <row r="542" spans="1:19" ht="15.75">
      <c r="A542" s="2"/>
      <c r="B542" s="492" t="s">
        <v>145</v>
      </c>
      <c r="C542" s="589">
        <v>1050</v>
      </c>
      <c r="D542" s="228" t="s">
        <v>28</v>
      </c>
      <c r="E542" s="98" t="s">
        <v>67</v>
      </c>
      <c r="F542" s="229">
        <v>40</v>
      </c>
      <c r="G542" s="229">
        <v>100</v>
      </c>
      <c r="H542" s="229">
        <v>90</v>
      </c>
      <c r="I542" s="229">
        <v>40</v>
      </c>
      <c r="J542" s="229"/>
      <c r="K542" s="229">
        <v>6</v>
      </c>
      <c r="L542" s="369"/>
      <c r="M542" s="136"/>
      <c r="N542" s="558">
        <f t="shared" si="103"/>
        <v>276</v>
      </c>
      <c r="O542" s="567">
        <f>(F542/10)+(G542/10)+(H542/9)+(I542/8)+(J542/7)+(K542/6)+(L542/5)+M542</f>
        <v>30</v>
      </c>
      <c r="P542" s="109"/>
      <c r="Q542" s="594" t="str">
        <f>IF(N542&gt;270,"Yes","NO")</f>
        <v>Yes</v>
      </c>
      <c r="R542" s="590" t="str">
        <f>IF(Q542="yes","S","")</f>
        <v>S</v>
      </c>
      <c r="S542" s="55" t="str">
        <f>IF(N542=0," ",IF(O542&lt;&gt;30,"ERROR!"," "))</f>
        <v xml:space="preserve"> </v>
      </c>
    </row>
    <row r="543" spans="1:19" ht="15.75">
      <c r="A543" s="2"/>
      <c r="B543" s="492" t="s">
        <v>83</v>
      </c>
      <c r="C543" s="589">
        <v>1143</v>
      </c>
      <c r="D543" s="228" t="s">
        <v>28</v>
      </c>
      <c r="E543" s="98" t="s">
        <v>67</v>
      </c>
      <c r="F543" s="229">
        <v>20</v>
      </c>
      <c r="G543" s="229">
        <v>130</v>
      </c>
      <c r="H543" s="229">
        <v>72</v>
      </c>
      <c r="I543" s="229">
        <v>40</v>
      </c>
      <c r="J543" s="229">
        <v>14</v>
      </c>
      <c r="K543" s="229"/>
      <c r="L543" s="230"/>
      <c r="M543" s="136"/>
      <c r="N543" s="558">
        <f t="shared" si="103"/>
        <v>276</v>
      </c>
      <c r="O543" s="567">
        <f>(F543/10)+(G543/10)+(H543/9)+(I543/8)+(J543/7)+(K543/6)+(L543/5)+M543</f>
        <v>30</v>
      </c>
      <c r="P543" s="109"/>
      <c r="Q543" s="594" t="str">
        <f>IF(N543&gt;270,"Yes","NO")</f>
        <v>Yes</v>
      </c>
      <c r="R543" s="590" t="str">
        <f>IF(Q543="yes","S","")</f>
        <v>S</v>
      </c>
      <c r="S543" s="55" t="str">
        <f>IF(N543=0," ",IF(O543&lt;&gt;30,"ERROR!"," "))</f>
        <v xml:space="preserve"> </v>
      </c>
    </row>
    <row r="544" spans="1:19" ht="15.75">
      <c r="A544" s="2"/>
      <c r="B544" s="492" t="s">
        <v>79</v>
      </c>
      <c r="C544" s="589">
        <v>1051</v>
      </c>
      <c r="D544" s="228" t="s">
        <v>28</v>
      </c>
      <c r="E544" s="98" t="s">
        <v>67</v>
      </c>
      <c r="F544" s="229">
        <v>30</v>
      </c>
      <c r="G544" s="229">
        <v>100</v>
      </c>
      <c r="H544" s="229">
        <v>108</v>
      </c>
      <c r="I544" s="229">
        <v>24</v>
      </c>
      <c r="J544" s="229">
        <v>7</v>
      </c>
      <c r="K544" s="229">
        <v>6</v>
      </c>
      <c r="L544" s="230"/>
      <c r="M544" s="136"/>
      <c r="N544" s="558">
        <f t="shared" si="103"/>
        <v>275</v>
      </c>
      <c r="O544" s="567">
        <f t="shared" si="95"/>
        <v>30</v>
      </c>
      <c r="P544" s="109"/>
      <c r="Q544" s="139" t="str">
        <f t="shared" si="105"/>
        <v>Yes</v>
      </c>
      <c r="R544" s="590" t="str">
        <f t="shared" si="106"/>
        <v>S</v>
      </c>
      <c r="S544" s="55" t="str">
        <f t="shared" si="104"/>
        <v xml:space="preserve"> </v>
      </c>
    </row>
    <row r="545" spans="1:19" ht="15.75">
      <c r="A545" s="2"/>
      <c r="B545" s="133" t="s">
        <v>53</v>
      </c>
      <c r="C545" s="511">
        <v>1917</v>
      </c>
      <c r="D545" s="81" t="s">
        <v>26</v>
      </c>
      <c r="E545" s="82" t="s">
        <v>67</v>
      </c>
      <c r="F545" s="157">
        <v>0</v>
      </c>
      <c r="G545" s="157">
        <v>90</v>
      </c>
      <c r="H545" s="157">
        <v>162</v>
      </c>
      <c r="I545" s="157">
        <v>16</v>
      </c>
      <c r="J545" s="157">
        <v>7</v>
      </c>
      <c r="K545" s="157"/>
      <c r="L545" s="187"/>
      <c r="M545" s="136"/>
      <c r="N545" s="566">
        <f t="shared" si="103"/>
        <v>275</v>
      </c>
      <c r="O545" s="567">
        <f t="shared" si="95"/>
        <v>30</v>
      </c>
      <c r="P545" s="109"/>
      <c r="Q545" s="139" t="str">
        <f t="shared" si="105"/>
        <v>Yes</v>
      </c>
      <c r="R545" s="586" t="str">
        <f t="shared" si="106"/>
        <v>S</v>
      </c>
      <c r="S545" s="55" t="str">
        <f t="shared" si="104"/>
        <v xml:space="preserve"> </v>
      </c>
    </row>
    <row r="546" spans="1:19" ht="15.75">
      <c r="A546" s="2"/>
      <c r="B546" s="133" t="s">
        <v>107</v>
      </c>
      <c r="C546" s="511" t="s">
        <v>108</v>
      </c>
      <c r="D546" s="81" t="s">
        <v>47</v>
      </c>
      <c r="E546" s="82" t="s">
        <v>67</v>
      </c>
      <c r="F546" s="157">
        <v>10</v>
      </c>
      <c r="G546" s="157">
        <v>110</v>
      </c>
      <c r="H546" s="157">
        <v>108</v>
      </c>
      <c r="I546" s="157">
        <v>32</v>
      </c>
      <c r="J546" s="157">
        <v>14</v>
      </c>
      <c r="K546" s="157"/>
      <c r="L546" s="187"/>
      <c r="M546" s="136"/>
      <c r="N546" s="566">
        <f t="shared" si="103"/>
        <v>274</v>
      </c>
      <c r="O546" s="567">
        <f>(F546/10)+(G546/10)+(H546/9)+(I546/8)+(J546/7)+(K546/6)+(L546/5)+M546</f>
        <v>30</v>
      </c>
      <c r="P546" s="109"/>
      <c r="Q546" s="139" t="str">
        <f>IF(N546&gt;270,"Yes","NO")</f>
        <v>Yes</v>
      </c>
      <c r="R546" s="586"/>
      <c r="S546" s="55"/>
    </row>
    <row r="547" spans="1:19" ht="15.75">
      <c r="A547" s="2"/>
      <c r="B547" s="133" t="s">
        <v>197</v>
      </c>
      <c r="C547" s="511">
        <v>1802</v>
      </c>
      <c r="D547" s="81" t="s">
        <v>47</v>
      </c>
      <c r="E547" s="82" t="s">
        <v>67</v>
      </c>
      <c r="F547" s="157">
        <v>30</v>
      </c>
      <c r="G547" s="157">
        <v>80</v>
      </c>
      <c r="H547" s="157">
        <v>99</v>
      </c>
      <c r="I547" s="157">
        <v>64</v>
      </c>
      <c r="J547" s="157"/>
      <c r="K547" s="157"/>
      <c r="L547" s="360"/>
      <c r="M547" s="136"/>
      <c r="N547" s="566">
        <f t="shared" si="103"/>
        <v>273</v>
      </c>
      <c r="O547" s="567">
        <f t="shared" si="95"/>
        <v>30</v>
      </c>
      <c r="P547" s="109"/>
      <c r="Q547" s="139" t="str">
        <f t="shared" si="105"/>
        <v>Yes</v>
      </c>
      <c r="R547" s="586" t="str">
        <f t="shared" si="106"/>
        <v>S</v>
      </c>
      <c r="S547" s="55" t="str">
        <f t="shared" si="104"/>
        <v xml:space="preserve"> </v>
      </c>
    </row>
    <row r="548" spans="1:19" ht="15.75">
      <c r="A548" s="2"/>
      <c r="B548" s="133" t="s">
        <v>81</v>
      </c>
      <c r="C548" s="511">
        <v>2491</v>
      </c>
      <c r="D548" s="81" t="s">
        <v>26</v>
      </c>
      <c r="E548" s="82" t="s">
        <v>67</v>
      </c>
      <c r="F548" s="157">
        <v>20</v>
      </c>
      <c r="G548" s="157">
        <v>70</v>
      </c>
      <c r="H548" s="157">
        <v>90</v>
      </c>
      <c r="I548" s="157">
        <v>80</v>
      </c>
      <c r="J548" s="157">
        <v>7</v>
      </c>
      <c r="K548" s="157"/>
      <c r="L548" s="187"/>
      <c r="M548" s="136"/>
      <c r="N548" s="566">
        <f t="shared" si="103"/>
        <v>267</v>
      </c>
      <c r="O548" s="567">
        <f t="shared" si="95"/>
        <v>30</v>
      </c>
      <c r="P548" s="109"/>
      <c r="Q548" s="139" t="str">
        <f t="shared" si="105"/>
        <v>NO</v>
      </c>
      <c r="R548" s="586" t="str">
        <f t="shared" si="106"/>
        <v/>
      </c>
      <c r="S548" s="55" t="str">
        <f t="shared" si="104"/>
        <v xml:space="preserve"> </v>
      </c>
    </row>
    <row r="549" spans="1:19" ht="15.75">
      <c r="A549" s="2"/>
      <c r="B549" s="133" t="s">
        <v>78</v>
      </c>
      <c r="C549" s="511">
        <v>1119</v>
      </c>
      <c r="D549" s="81" t="s">
        <v>18</v>
      </c>
      <c r="E549" s="82" t="s">
        <v>67</v>
      </c>
      <c r="F549" s="157">
        <v>40</v>
      </c>
      <c r="G549" s="157">
        <v>60</v>
      </c>
      <c r="H549" s="157">
        <v>90</v>
      </c>
      <c r="I549" s="157">
        <v>48</v>
      </c>
      <c r="J549" s="157">
        <v>21</v>
      </c>
      <c r="K549" s="157">
        <v>6</v>
      </c>
      <c r="L549" s="187"/>
      <c r="M549" s="136"/>
      <c r="N549" s="566">
        <f t="shared" si="103"/>
        <v>265</v>
      </c>
      <c r="O549" s="567">
        <f t="shared" si="95"/>
        <v>30</v>
      </c>
      <c r="P549" s="109"/>
      <c r="Q549" s="139" t="str">
        <f t="shared" si="105"/>
        <v>NO</v>
      </c>
      <c r="R549" s="586" t="str">
        <f t="shared" si="106"/>
        <v/>
      </c>
      <c r="S549" s="55" t="str">
        <f t="shared" si="104"/>
        <v xml:space="preserve"> </v>
      </c>
    </row>
    <row r="550" spans="1:19" ht="15.75">
      <c r="A550" s="2"/>
      <c r="B550" s="133" t="s">
        <v>91</v>
      </c>
      <c r="C550" s="511">
        <v>1017</v>
      </c>
      <c r="D550" s="81" t="s">
        <v>26</v>
      </c>
      <c r="E550" s="82" t="s">
        <v>67</v>
      </c>
      <c r="F550" s="157">
        <v>10</v>
      </c>
      <c r="G550" s="157">
        <v>30</v>
      </c>
      <c r="H550" s="157">
        <v>153</v>
      </c>
      <c r="I550" s="157">
        <v>56</v>
      </c>
      <c r="J550" s="157">
        <v>14</v>
      </c>
      <c r="K550" s="157"/>
      <c r="L550" s="360"/>
      <c r="M550" s="136"/>
      <c r="N550" s="566">
        <f t="shared" si="103"/>
        <v>263</v>
      </c>
      <c r="O550" s="567">
        <f t="shared" si="95"/>
        <v>30</v>
      </c>
      <c r="P550" s="109"/>
      <c r="Q550" s="139" t="str">
        <f t="shared" si="105"/>
        <v>NO</v>
      </c>
      <c r="R550" s="586" t="str">
        <f t="shared" si="106"/>
        <v/>
      </c>
      <c r="S550" s="55" t="str">
        <f t="shared" si="104"/>
        <v xml:space="preserve"> </v>
      </c>
    </row>
    <row r="551" spans="1:19" ht="15.75">
      <c r="A551" s="2"/>
      <c r="B551" s="133" t="s">
        <v>65</v>
      </c>
      <c r="C551" s="511">
        <v>1228</v>
      </c>
      <c r="D551" s="81" t="s">
        <v>28</v>
      </c>
      <c r="E551" s="82" t="s">
        <v>67</v>
      </c>
      <c r="F551" s="157">
        <v>20</v>
      </c>
      <c r="G551" s="157">
        <v>50</v>
      </c>
      <c r="H551" s="157">
        <v>108</v>
      </c>
      <c r="I551" s="157">
        <v>56</v>
      </c>
      <c r="J551" s="157">
        <v>28</v>
      </c>
      <c r="K551" s="157"/>
      <c r="L551" s="187"/>
      <c r="M551" s="136"/>
      <c r="N551" s="566">
        <f t="shared" si="103"/>
        <v>262</v>
      </c>
      <c r="O551" s="567">
        <f t="shared" si="95"/>
        <v>30</v>
      </c>
      <c r="P551" s="109"/>
      <c r="Q551" s="139" t="str">
        <f t="shared" si="105"/>
        <v>NO</v>
      </c>
      <c r="R551" s="586" t="str">
        <f t="shared" si="106"/>
        <v/>
      </c>
      <c r="S551" s="55" t="str">
        <f t="shared" si="104"/>
        <v xml:space="preserve"> </v>
      </c>
    </row>
    <row r="552" spans="1:19" ht="15.75">
      <c r="A552" s="2"/>
      <c r="B552" s="133" t="s">
        <v>186</v>
      </c>
      <c r="C552" s="511">
        <v>1386</v>
      </c>
      <c r="D552" s="81" t="s">
        <v>34</v>
      </c>
      <c r="E552" s="82" t="s">
        <v>67</v>
      </c>
      <c r="F552" s="157">
        <v>10</v>
      </c>
      <c r="G552" s="157">
        <v>50</v>
      </c>
      <c r="H552" s="157">
        <v>117</v>
      </c>
      <c r="I552" s="157">
        <v>64</v>
      </c>
      <c r="J552" s="157">
        <v>14</v>
      </c>
      <c r="K552" s="157">
        <v>6</v>
      </c>
      <c r="L552" s="187"/>
      <c r="M552" s="136"/>
      <c r="N552" s="566">
        <f t="shared" si="103"/>
        <v>261</v>
      </c>
      <c r="O552" s="567">
        <f t="shared" ref="O552:O586" si="107">(F552/10)+(G552/10)+(H552/9)+(I552/8)+(J552/7)+(K552/6)+(L552/5)+M552</f>
        <v>30</v>
      </c>
      <c r="P552" s="109"/>
      <c r="Q552" s="139" t="str">
        <f t="shared" si="105"/>
        <v>NO</v>
      </c>
      <c r="R552" s="586" t="str">
        <f t="shared" si="106"/>
        <v/>
      </c>
      <c r="S552" s="55" t="str">
        <f t="shared" si="104"/>
        <v xml:space="preserve"> </v>
      </c>
    </row>
    <row r="553" spans="1:19" ht="15.75">
      <c r="A553" s="2"/>
      <c r="B553" s="133" t="s">
        <v>88</v>
      </c>
      <c r="C553" s="511">
        <v>1517</v>
      </c>
      <c r="D553" s="81" t="s">
        <v>28</v>
      </c>
      <c r="E553" s="82" t="s">
        <v>67</v>
      </c>
      <c r="F553" s="157">
        <v>0</v>
      </c>
      <c r="G553" s="157">
        <v>110</v>
      </c>
      <c r="H553" s="157">
        <v>45</v>
      </c>
      <c r="I553" s="157">
        <v>72</v>
      </c>
      <c r="J553" s="157">
        <v>21</v>
      </c>
      <c r="K553" s="157">
        <v>6</v>
      </c>
      <c r="L553" s="187">
        <v>5</v>
      </c>
      <c r="M553" s="567"/>
      <c r="N553" s="566">
        <f t="shared" si="103"/>
        <v>259</v>
      </c>
      <c r="O553" s="567">
        <f t="shared" si="107"/>
        <v>30</v>
      </c>
      <c r="P553" s="109"/>
      <c r="Q553" s="139" t="str">
        <f t="shared" si="105"/>
        <v>NO</v>
      </c>
      <c r="R553" s="586" t="str">
        <f t="shared" si="106"/>
        <v/>
      </c>
      <c r="S553" s="55" t="str">
        <f t="shared" si="104"/>
        <v xml:space="preserve"> </v>
      </c>
    </row>
    <row r="554" spans="1:19" ht="15.75">
      <c r="A554" s="2"/>
      <c r="B554" s="133" t="s">
        <v>168</v>
      </c>
      <c r="C554" s="511">
        <v>1435</v>
      </c>
      <c r="D554" s="81" t="s">
        <v>21</v>
      </c>
      <c r="E554" s="82" t="s">
        <v>67</v>
      </c>
      <c r="F554" s="157">
        <v>10</v>
      </c>
      <c r="G554" s="157">
        <v>70</v>
      </c>
      <c r="H554" s="157">
        <v>99</v>
      </c>
      <c r="I554" s="157">
        <v>48</v>
      </c>
      <c r="J554" s="157">
        <v>21</v>
      </c>
      <c r="K554" s="157">
        <v>6</v>
      </c>
      <c r="L554" s="187">
        <v>5</v>
      </c>
      <c r="M554" s="136"/>
      <c r="N554" s="566">
        <f t="shared" si="103"/>
        <v>259</v>
      </c>
      <c r="O554" s="567">
        <f t="shared" si="107"/>
        <v>30</v>
      </c>
      <c r="P554" s="109"/>
      <c r="Q554" s="139" t="str">
        <f t="shared" si="105"/>
        <v>NO</v>
      </c>
      <c r="R554" s="586" t="str">
        <f t="shared" si="106"/>
        <v/>
      </c>
      <c r="S554" s="55" t="str">
        <f t="shared" si="104"/>
        <v xml:space="preserve"> </v>
      </c>
    </row>
    <row r="555" spans="1:19" ht="15.75">
      <c r="A555" s="2"/>
      <c r="B555" s="133" t="s">
        <v>100</v>
      </c>
      <c r="C555" s="511">
        <v>1842</v>
      </c>
      <c r="D555" s="81" t="s">
        <v>28</v>
      </c>
      <c r="E555" s="82" t="s">
        <v>67</v>
      </c>
      <c r="F555" s="157">
        <v>10</v>
      </c>
      <c r="G555" s="157">
        <v>60</v>
      </c>
      <c r="H555" s="157">
        <v>90</v>
      </c>
      <c r="I555" s="157">
        <v>64</v>
      </c>
      <c r="J555" s="157">
        <v>28</v>
      </c>
      <c r="K555" s="157">
        <v>6</v>
      </c>
      <c r="L555" s="187"/>
      <c r="M555" s="567"/>
      <c r="N555" s="566">
        <f t="shared" ref="N555:N586" si="108">SUM($F555:$L555)</f>
        <v>258</v>
      </c>
      <c r="O555" s="567">
        <f t="shared" si="107"/>
        <v>30</v>
      </c>
      <c r="P555" s="109"/>
      <c r="Q555" s="139" t="str">
        <f t="shared" si="105"/>
        <v>NO</v>
      </c>
      <c r="R555" s="586" t="str">
        <f t="shared" si="106"/>
        <v/>
      </c>
      <c r="S555" s="55" t="str">
        <f t="shared" si="104"/>
        <v xml:space="preserve"> </v>
      </c>
    </row>
    <row r="556" spans="1:19" ht="15.75">
      <c r="A556" s="2"/>
      <c r="B556" s="133" t="s">
        <v>89</v>
      </c>
      <c r="C556" s="511">
        <v>1052</v>
      </c>
      <c r="D556" s="81" t="s">
        <v>28</v>
      </c>
      <c r="E556" s="82" t="s">
        <v>67</v>
      </c>
      <c r="F556" s="157">
        <v>30</v>
      </c>
      <c r="G556" s="157">
        <v>10</v>
      </c>
      <c r="H556" s="157">
        <v>81</v>
      </c>
      <c r="I556" s="157">
        <v>128</v>
      </c>
      <c r="J556" s="157">
        <v>7</v>
      </c>
      <c r="K556" s="157"/>
      <c r="L556" s="187"/>
      <c r="M556" s="136"/>
      <c r="N556" s="566">
        <f t="shared" si="108"/>
        <v>256</v>
      </c>
      <c r="O556" s="567">
        <f t="shared" si="107"/>
        <v>30</v>
      </c>
      <c r="P556" s="109"/>
      <c r="Q556" s="139" t="str">
        <f t="shared" si="105"/>
        <v>NO</v>
      </c>
      <c r="R556" s="586" t="str">
        <f t="shared" si="106"/>
        <v/>
      </c>
      <c r="S556" s="55" t="str">
        <f t="shared" si="104"/>
        <v xml:space="preserve"> </v>
      </c>
    </row>
    <row r="557" spans="1:19" ht="15.75">
      <c r="A557" s="2"/>
      <c r="B557" s="133" t="s">
        <v>164</v>
      </c>
      <c r="C557" s="511">
        <v>1811</v>
      </c>
      <c r="D557" s="81" t="s">
        <v>18</v>
      </c>
      <c r="E557" s="82" t="s">
        <v>67</v>
      </c>
      <c r="F557" s="157">
        <v>20</v>
      </c>
      <c r="G557" s="157">
        <v>80</v>
      </c>
      <c r="H557" s="157">
        <v>90</v>
      </c>
      <c r="I557" s="157">
        <v>40</v>
      </c>
      <c r="J557" s="157">
        <v>7</v>
      </c>
      <c r="K557" s="157">
        <v>18</v>
      </c>
      <c r="L557" s="360"/>
      <c r="M557" s="136">
        <v>1</v>
      </c>
      <c r="N557" s="566">
        <f t="shared" si="108"/>
        <v>255</v>
      </c>
      <c r="O557" s="567">
        <f t="shared" si="107"/>
        <v>30</v>
      </c>
      <c r="P557" s="109"/>
      <c r="Q557" s="139" t="str">
        <f t="shared" si="105"/>
        <v>NO</v>
      </c>
      <c r="R557" s="586" t="str">
        <f t="shared" si="106"/>
        <v/>
      </c>
      <c r="S557" s="55" t="str">
        <f t="shared" si="104"/>
        <v xml:space="preserve"> </v>
      </c>
    </row>
    <row r="558" spans="1:19" ht="15.75">
      <c r="A558" s="2"/>
      <c r="B558" s="133" t="s">
        <v>162</v>
      </c>
      <c r="C558" s="511">
        <v>1474</v>
      </c>
      <c r="D558" s="81" t="s">
        <v>18</v>
      </c>
      <c r="E558" s="82" t="s">
        <v>67</v>
      </c>
      <c r="F558" s="157">
        <v>0</v>
      </c>
      <c r="G558" s="157">
        <v>40</v>
      </c>
      <c r="H558" s="157">
        <v>153</v>
      </c>
      <c r="I558" s="157">
        <v>48</v>
      </c>
      <c r="J558" s="157">
        <v>7</v>
      </c>
      <c r="K558" s="157">
        <v>6</v>
      </c>
      <c r="L558" s="360"/>
      <c r="M558" s="136">
        <v>1</v>
      </c>
      <c r="N558" s="566">
        <f t="shared" si="108"/>
        <v>254</v>
      </c>
      <c r="O558" s="567">
        <f>(F558/10)+(G558/10)+(H558/9)+(I558/8)+(J558/7)+(K558/6)+(L558/5)+M558</f>
        <v>30</v>
      </c>
      <c r="P558" s="109"/>
      <c r="Q558" s="139" t="str">
        <f>IF(N558&gt;270,"Yes","NO")</f>
        <v>NO</v>
      </c>
      <c r="R558" s="586"/>
      <c r="S558" s="55"/>
    </row>
    <row r="559" spans="1:19" ht="15.75">
      <c r="A559" s="2"/>
      <c r="B559" s="133" t="s">
        <v>77</v>
      </c>
      <c r="C559" s="511">
        <v>1799</v>
      </c>
      <c r="D559" s="81" t="s">
        <v>47</v>
      </c>
      <c r="E559" s="82" t="s">
        <v>67</v>
      </c>
      <c r="F559" s="157">
        <v>30</v>
      </c>
      <c r="G559" s="157">
        <v>30</v>
      </c>
      <c r="H559" s="157">
        <v>108</v>
      </c>
      <c r="I559" s="157">
        <v>64</v>
      </c>
      <c r="J559" s="157">
        <v>14</v>
      </c>
      <c r="K559" s="157">
        <v>6</v>
      </c>
      <c r="L559" s="187">
        <v>0</v>
      </c>
      <c r="M559" s="136">
        <v>1</v>
      </c>
      <c r="N559" s="566">
        <f t="shared" si="108"/>
        <v>252</v>
      </c>
      <c r="O559" s="567">
        <f>(F559/10)+(G559/10)+(H559/9)+(I559/8)+(J559/7)+(K559/6)+(L559/5)+M559</f>
        <v>30</v>
      </c>
      <c r="P559" s="109"/>
      <c r="Q559" s="139" t="str">
        <f>IF(N559&gt;270,"Yes","NO")</f>
        <v>NO</v>
      </c>
      <c r="R559" s="586"/>
      <c r="S559" s="55"/>
    </row>
    <row r="560" spans="1:19" ht="15.75">
      <c r="A560" s="2"/>
      <c r="B560" s="133" t="s">
        <v>198</v>
      </c>
      <c r="C560" s="511">
        <v>1843</v>
      </c>
      <c r="D560" s="81" t="s">
        <v>28</v>
      </c>
      <c r="E560" s="82" t="s">
        <v>67</v>
      </c>
      <c r="F560" s="157">
        <v>60</v>
      </c>
      <c r="G560" s="157">
        <v>40</v>
      </c>
      <c r="H560" s="157">
        <v>81</v>
      </c>
      <c r="I560" s="157">
        <v>24</v>
      </c>
      <c r="J560" s="157">
        <v>35</v>
      </c>
      <c r="K560" s="157">
        <v>12</v>
      </c>
      <c r="L560" s="187"/>
      <c r="M560" s="136">
        <v>1</v>
      </c>
      <c r="N560" s="566">
        <f t="shared" si="108"/>
        <v>252</v>
      </c>
      <c r="O560" s="567">
        <f t="shared" si="107"/>
        <v>30</v>
      </c>
      <c r="P560" s="109"/>
      <c r="Q560" s="139" t="str">
        <f t="shared" si="105"/>
        <v>NO</v>
      </c>
      <c r="R560" s="586" t="str">
        <f t="shared" si="106"/>
        <v/>
      </c>
      <c r="S560" s="55" t="str">
        <f t="shared" si="104"/>
        <v xml:space="preserve"> </v>
      </c>
    </row>
    <row r="561" spans="1:19" ht="15.75">
      <c r="A561" s="2"/>
      <c r="B561" s="133" t="s">
        <v>90</v>
      </c>
      <c r="C561" s="511">
        <v>1845</v>
      </c>
      <c r="D561" s="81" t="s">
        <v>28</v>
      </c>
      <c r="E561" s="82" t="s">
        <v>67</v>
      </c>
      <c r="F561" s="157">
        <v>10</v>
      </c>
      <c r="G561" s="157">
        <v>40</v>
      </c>
      <c r="H561" s="157">
        <v>81</v>
      </c>
      <c r="I561" s="157">
        <v>80</v>
      </c>
      <c r="J561" s="157">
        <v>35</v>
      </c>
      <c r="K561" s="157">
        <v>6</v>
      </c>
      <c r="L561" s="187"/>
      <c r="M561" s="136"/>
      <c r="N561" s="566">
        <f t="shared" si="108"/>
        <v>252</v>
      </c>
      <c r="O561" s="567">
        <f t="shared" si="107"/>
        <v>30</v>
      </c>
      <c r="P561" s="109"/>
      <c r="Q561" s="139" t="str">
        <f t="shared" si="105"/>
        <v>NO</v>
      </c>
      <c r="R561" s="586" t="str">
        <f t="shared" si="106"/>
        <v/>
      </c>
      <c r="S561" s="55" t="str">
        <f t="shared" si="104"/>
        <v xml:space="preserve"> </v>
      </c>
    </row>
    <row r="562" spans="1:19" ht="15.75">
      <c r="A562" s="2"/>
      <c r="B562" s="152" t="s">
        <v>118</v>
      </c>
      <c r="C562" s="192">
        <v>1218</v>
      </c>
      <c r="D562" s="210" t="s">
        <v>26</v>
      </c>
      <c r="E562" s="125" t="s">
        <v>67</v>
      </c>
      <c r="F562" s="157">
        <v>10</v>
      </c>
      <c r="G562" s="157">
        <v>30</v>
      </c>
      <c r="H562" s="157">
        <v>117</v>
      </c>
      <c r="I562" s="157">
        <v>32</v>
      </c>
      <c r="J562" s="157">
        <v>49</v>
      </c>
      <c r="K562" s="157">
        <v>12</v>
      </c>
      <c r="L562" s="187"/>
      <c r="M562" s="136"/>
      <c r="N562" s="566">
        <f t="shared" si="108"/>
        <v>250</v>
      </c>
      <c r="O562" s="567">
        <f>(F562/10)+(G562/10)+(H562/9)+(I562/8)+(J562/7)+(K562/6)+(L562/5)+M562</f>
        <v>30</v>
      </c>
      <c r="P562" s="109"/>
      <c r="Q562" s="139" t="str">
        <f>IF(N562&gt;270,"Yes","NO")</f>
        <v>NO</v>
      </c>
      <c r="R562" s="586"/>
      <c r="S562" s="55"/>
    </row>
    <row r="563" spans="1:19" ht="15.75">
      <c r="A563" s="2"/>
      <c r="B563" s="496" t="s">
        <v>98</v>
      </c>
      <c r="C563" s="511">
        <v>1327</v>
      </c>
      <c r="D563" s="81" t="s">
        <v>28</v>
      </c>
      <c r="E563" s="82" t="s">
        <v>67</v>
      </c>
      <c r="F563" s="157">
        <v>40</v>
      </c>
      <c r="G563" s="157">
        <v>30</v>
      </c>
      <c r="H563" s="157">
        <v>72</v>
      </c>
      <c r="I563" s="157">
        <v>80</v>
      </c>
      <c r="J563" s="157">
        <v>21</v>
      </c>
      <c r="K563" s="157">
        <v>6</v>
      </c>
      <c r="L563" s="187">
        <v>0</v>
      </c>
      <c r="M563" s="136">
        <v>1</v>
      </c>
      <c r="N563" s="566">
        <f t="shared" si="108"/>
        <v>249</v>
      </c>
      <c r="O563" s="567">
        <f t="shared" si="107"/>
        <v>30</v>
      </c>
      <c r="P563" s="109"/>
      <c r="Q563" s="139" t="str">
        <f t="shared" si="105"/>
        <v>NO</v>
      </c>
      <c r="R563" s="522"/>
      <c r="S563" s="55" t="str">
        <f>IF(N563=0," ",IF(O563&lt;&gt;30,"ERROR!"," "))</f>
        <v xml:space="preserve"> </v>
      </c>
    </row>
    <row r="564" spans="1:19" ht="15.75">
      <c r="A564" s="2"/>
      <c r="B564" s="496" t="s">
        <v>116</v>
      </c>
      <c r="C564" s="511">
        <v>1848</v>
      </c>
      <c r="D564" s="81" t="s">
        <v>28</v>
      </c>
      <c r="E564" s="82" t="s">
        <v>67</v>
      </c>
      <c r="F564" s="157">
        <v>20</v>
      </c>
      <c r="G564" s="157">
        <v>50</v>
      </c>
      <c r="H564" s="157">
        <v>126</v>
      </c>
      <c r="I564" s="157">
        <v>24</v>
      </c>
      <c r="J564" s="157">
        <v>28</v>
      </c>
      <c r="K564" s="157"/>
      <c r="L564" s="187"/>
      <c r="M564" s="567">
        <v>2</v>
      </c>
      <c r="N564" s="566">
        <f t="shared" si="108"/>
        <v>248</v>
      </c>
      <c r="O564" s="567">
        <f t="shared" si="107"/>
        <v>30</v>
      </c>
      <c r="P564" s="109"/>
      <c r="Q564" s="139" t="str">
        <f t="shared" si="105"/>
        <v>NO</v>
      </c>
      <c r="R564" s="522"/>
      <c r="S564" s="55" t="str">
        <f>IF(N564=0," ",IF(O564&lt;&gt;30,"ERROR!"," "))</f>
        <v xml:space="preserve"> </v>
      </c>
    </row>
    <row r="565" spans="1:19" ht="15.75">
      <c r="A565" s="2"/>
      <c r="B565" s="496" t="s">
        <v>85</v>
      </c>
      <c r="C565" s="511">
        <v>1765</v>
      </c>
      <c r="D565" s="81" t="s">
        <v>28</v>
      </c>
      <c r="E565" s="82" t="s">
        <v>67</v>
      </c>
      <c r="F565" s="157">
        <v>10</v>
      </c>
      <c r="G565" s="157">
        <v>20</v>
      </c>
      <c r="H565" s="157">
        <v>117</v>
      </c>
      <c r="I565" s="157">
        <v>80</v>
      </c>
      <c r="J565" s="157">
        <v>21</v>
      </c>
      <c r="K565" s="157"/>
      <c r="L565" s="187"/>
      <c r="M565" s="136">
        <v>1</v>
      </c>
      <c r="N565" s="566">
        <f t="shared" si="108"/>
        <v>248</v>
      </c>
      <c r="O565" s="567">
        <f t="shared" si="107"/>
        <v>30</v>
      </c>
      <c r="P565" s="109"/>
      <c r="Q565" s="139" t="str">
        <f>IF(N565&gt;270,"Yes","NO")</f>
        <v>NO</v>
      </c>
      <c r="R565" s="522"/>
      <c r="S565" s="55" t="str">
        <f>IF(N565=0," ",IF(O565&lt;&gt;30,"ERROR!"," "))</f>
        <v xml:space="preserve"> </v>
      </c>
    </row>
    <row r="566" spans="1:19" ht="15.75">
      <c r="A566" s="2"/>
      <c r="B566" s="492" t="s">
        <v>199</v>
      </c>
      <c r="C566" s="589">
        <v>1810</v>
      </c>
      <c r="D566" s="228" t="s">
        <v>18</v>
      </c>
      <c r="E566" s="98" t="s">
        <v>67</v>
      </c>
      <c r="F566" s="157">
        <v>0</v>
      </c>
      <c r="G566" s="157">
        <v>20</v>
      </c>
      <c r="H566" s="157">
        <v>99</v>
      </c>
      <c r="I566" s="157">
        <v>80</v>
      </c>
      <c r="J566" s="157">
        <v>42</v>
      </c>
      <c r="K566" s="157">
        <v>6</v>
      </c>
      <c r="L566" s="360">
        <v>0</v>
      </c>
      <c r="M566" s="136"/>
      <c r="N566" s="558">
        <f t="shared" si="108"/>
        <v>247</v>
      </c>
      <c r="O566" s="567">
        <f t="shared" si="107"/>
        <v>30</v>
      </c>
      <c r="P566" s="109"/>
      <c r="Q566" s="139" t="str">
        <f t="shared" ref="Q566:Q577" si="109">IF(N566&gt;270,"Yes","NO")</f>
        <v>NO</v>
      </c>
      <c r="R566" s="586" t="str">
        <f t="shared" ref="R566:R577" si="110">IF(Q566="yes","S","")</f>
        <v/>
      </c>
      <c r="S566" s="55" t="str">
        <f>IF(N566=0," ",IF(O566&lt;&gt;30,"ERROR!"," "))</f>
        <v xml:space="preserve"> </v>
      </c>
    </row>
    <row r="567" spans="1:19" ht="15.75">
      <c r="A567" s="2"/>
      <c r="B567" s="492" t="s">
        <v>84</v>
      </c>
      <c r="C567" s="589">
        <v>1844</v>
      </c>
      <c r="D567" s="228" t="s">
        <v>28</v>
      </c>
      <c r="E567" s="98" t="s">
        <v>67</v>
      </c>
      <c r="F567" s="229">
        <v>10</v>
      </c>
      <c r="G567" s="229">
        <v>40</v>
      </c>
      <c r="H567" s="229">
        <v>90</v>
      </c>
      <c r="I567" s="229">
        <v>48</v>
      </c>
      <c r="J567" s="229">
        <v>28</v>
      </c>
      <c r="K567" s="229">
        <v>30</v>
      </c>
      <c r="L567" s="230"/>
      <c r="M567" s="136"/>
      <c r="N567" s="558">
        <f t="shared" si="108"/>
        <v>246</v>
      </c>
      <c r="O567" s="567">
        <f t="shared" si="107"/>
        <v>30</v>
      </c>
      <c r="P567" s="109"/>
      <c r="Q567" s="139" t="str">
        <f t="shared" ref="Q567:Q573" si="111">IF(N567&gt;270,"Yes","NO")</f>
        <v>NO</v>
      </c>
      <c r="R567" s="590"/>
      <c r="S567" s="55"/>
    </row>
    <row r="568" spans="1:19" ht="15.75">
      <c r="A568" s="2"/>
      <c r="B568" s="492" t="s">
        <v>166</v>
      </c>
      <c r="C568" s="589">
        <v>1325</v>
      </c>
      <c r="D568" s="228" t="s">
        <v>28</v>
      </c>
      <c r="E568" s="98" t="s">
        <v>67</v>
      </c>
      <c r="F568" s="229">
        <v>0</v>
      </c>
      <c r="G568" s="229">
        <v>10</v>
      </c>
      <c r="H568" s="229">
        <v>108</v>
      </c>
      <c r="I568" s="229">
        <v>88</v>
      </c>
      <c r="J568" s="229">
        <v>28</v>
      </c>
      <c r="K568" s="229">
        <v>6</v>
      </c>
      <c r="L568" s="230">
        <v>5</v>
      </c>
      <c r="M568" s="136"/>
      <c r="N568" s="558">
        <f t="shared" si="108"/>
        <v>245</v>
      </c>
      <c r="O568" s="567">
        <f t="shared" si="107"/>
        <v>30</v>
      </c>
      <c r="P568" s="109"/>
      <c r="Q568" s="139" t="str">
        <f t="shared" si="111"/>
        <v>NO</v>
      </c>
      <c r="R568" s="590"/>
      <c r="S568" s="55"/>
    </row>
    <row r="569" spans="1:19" ht="15.75">
      <c r="A569" s="2"/>
      <c r="B569" s="492" t="s">
        <v>114</v>
      </c>
      <c r="C569" s="589">
        <v>1615</v>
      </c>
      <c r="D569" s="228" t="s">
        <v>61</v>
      </c>
      <c r="E569" s="98" t="s">
        <v>67</v>
      </c>
      <c r="F569" s="229">
        <v>30</v>
      </c>
      <c r="G569" s="229">
        <v>20</v>
      </c>
      <c r="H569" s="229">
        <v>72</v>
      </c>
      <c r="I569" s="229">
        <v>56</v>
      </c>
      <c r="J569" s="229">
        <v>28</v>
      </c>
      <c r="K569" s="229">
        <v>30</v>
      </c>
      <c r="L569" s="230">
        <v>5</v>
      </c>
      <c r="M569" s="136"/>
      <c r="N569" s="558">
        <f t="shared" si="108"/>
        <v>241</v>
      </c>
      <c r="O569" s="567">
        <f t="shared" si="107"/>
        <v>30</v>
      </c>
      <c r="P569" s="109"/>
      <c r="Q569" s="139" t="str">
        <f t="shared" si="111"/>
        <v>NO</v>
      </c>
      <c r="R569" s="590"/>
      <c r="S569" s="55"/>
    </row>
    <row r="570" spans="1:19" ht="15.75">
      <c r="A570" s="2"/>
      <c r="B570" s="492" t="s">
        <v>95</v>
      </c>
      <c r="C570" s="589" t="s">
        <v>96</v>
      </c>
      <c r="D570" s="228" t="s">
        <v>28</v>
      </c>
      <c r="E570" s="98" t="s">
        <v>67</v>
      </c>
      <c r="F570" s="229">
        <v>0</v>
      </c>
      <c r="G570" s="229">
        <v>50</v>
      </c>
      <c r="H570" s="229">
        <v>99</v>
      </c>
      <c r="I570" s="229">
        <v>48</v>
      </c>
      <c r="J570" s="229">
        <v>7</v>
      </c>
      <c r="K570" s="229">
        <v>36</v>
      </c>
      <c r="L570" s="230">
        <v>0</v>
      </c>
      <c r="M570" s="136">
        <v>1</v>
      </c>
      <c r="N570" s="47">
        <f t="shared" si="108"/>
        <v>240</v>
      </c>
      <c r="O570" s="567">
        <f t="shared" si="107"/>
        <v>30</v>
      </c>
      <c r="P570" s="109"/>
      <c r="Q570" s="139" t="str">
        <f t="shared" si="111"/>
        <v>NO</v>
      </c>
      <c r="R570" s="590"/>
      <c r="S570" s="55"/>
    </row>
    <row r="571" spans="1:19" ht="15.75">
      <c r="A571" s="2"/>
      <c r="B571" s="148" t="s">
        <v>185</v>
      </c>
      <c r="C571" s="589">
        <v>1773</v>
      </c>
      <c r="D571" s="228" t="s">
        <v>34</v>
      </c>
      <c r="E571" s="98" t="s">
        <v>67</v>
      </c>
      <c r="F571" s="229">
        <v>0</v>
      </c>
      <c r="G571" s="229">
        <v>30</v>
      </c>
      <c r="H571" s="229">
        <v>90</v>
      </c>
      <c r="I571" s="229">
        <v>80</v>
      </c>
      <c r="J571" s="229">
        <v>28</v>
      </c>
      <c r="K571" s="229">
        <v>12</v>
      </c>
      <c r="L571" s="230"/>
      <c r="M571" s="291">
        <v>1</v>
      </c>
      <c r="N571" s="578">
        <f t="shared" si="108"/>
        <v>240</v>
      </c>
      <c r="O571" s="579">
        <f>(F571/10)+(G571/10)+(H571/9)+(I571/8)+(J571/7)+(K571/6)+(L571/5)+M571</f>
        <v>30</v>
      </c>
      <c r="P571" s="104"/>
      <c r="Q571" s="139" t="str">
        <f t="shared" si="111"/>
        <v>NO</v>
      </c>
      <c r="R571" s="590" t="str">
        <f>IF(Q571="yes","S","")</f>
        <v/>
      </c>
      <c r="S571" s="38" t="str">
        <f>IF(N571=0," ",IF(O571&lt;&gt;30,"ERROR!"," "))</f>
        <v xml:space="preserve"> </v>
      </c>
    </row>
    <row r="572" spans="1:19" ht="15.75">
      <c r="A572" s="2"/>
      <c r="B572" s="492" t="s">
        <v>104</v>
      </c>
      <c r="C572" s="589">
        <v>1836</v>
      </c>
      <c r="D572" s="228" t="s">
        <v>28</v>
      </c>
      <c r="E572" s="98" t="s">
        <v>67</v>
      </c>
      <c r="F572" s="229">
        <v>10</v>
      </c>
      <c r="G572" s="229">
        <v>40</v>
      </c>
      <c r="H572" s="229">
        <v>99</v>
      </c>
      <c r="I572" s="229">
        <v>24</v>
      </c>
      <c r="J572" s="229">
        <v>35</v>
      </c>
      <c r="K572" s="229">
        <v>24</v>
      </c>
      <c r="L572" s="230">
        <v>5</v>
      </c>
      <c r="M572" s="567">
        <v>1</v>
      </c>
      <c r="N572" s="558">
        <f t="shared" si="108"/>
        <v>237</v>
      </c>
      <c r="O572" s="567">
        <f t="shared" si="107"/>
        <v>30</v>
      </c>
      <c r="P572" s="109"/>
      <c r="Q572" s="139" t="str">
        <f t="shared" si="111"/>
        <v>NO</v>
      </c>
      <c r="R572" s="590"/>
      <c r="S572" s="55"/>
    </row>
    <row r="573" spans="1:19" ht="15.75">
      <c r="A573" s="2"/>
      <c r="B573" s="492" t="s">
        <v>149</v>
      </c>
      <c r="C573" s="589">
        <v>1054</v>
      </c>
      <c r="D573" s="228" t="s">
        <v>28</v>
      </c>
      <c r="E573" s="98" t="s">
        <v>67</v>
      </c>
      <c r="F573" s="229">
        <v>20</v>
      </c>
      <c r="G573" s="229">
        <v>40</v>
      </c>
      <c r="H573" s="229">
        <v>72</v>
      </c>
      <c r="I573" s="229">
        <v>64</v>
      </c>
      <c r="J573" s="229">
        <v>28</v>
      </c>
      <c r="K573" s="229">
        <v>12</v>
      </c>
      <c r="L573" s="369"/>
      <c r="M573" s="136">
        <v>2</v>
      </c>
      <c r="N573" s="558">
        <f t="shared" si="108"/>
        <v>236</v>
      </c>
      <c r="O573" s="567">
        <f t="shared" si="107"/>
        <v>30</v>
      </c>
      <c r="P573" s="109"/>
      <c r="Q573" s="139" t="str">
        <f t="shared" si="111"/>
        <v>NO</v>
      </c>
      <c r="R573" s="590"/>
      <c r="S573" s="55"/>
    </row>
    <row r="574" spans="1:19" ht="15.75">
      <c r="A574" s="2"/>
      <c r="B574" s="492" t="s">
        <v>200</v>
      </c>
      <c r="C574" s="589">
        <v>1328</v>
      </c>
      <c r="D574" s="228" t="s">
        <v>28</v>
      </c>
      <c r="E574" s="98" t="s">
        <v>67</v>
      </c>
      <c r="F574" s="229">
        <v>0</v>
      </c>
      <c r="G574" s="229">
        <v>30</v>
      </c>
      <c r="H574" s="229">
        <v>54</v>
      </c>
      <c r="I574" s="229">
        <v>72</v>
      </c>
      <c r="J574" s="229">
        <v>35</v>
      </c>
      <c r="K574" s="229">
        <v>18</v>
      </c>
      <c r="L574" s="230">
        <v>5</v>
      </c>
      <c r="M574" s="567">
        <v>3</v>
      </c>
      <c r="N574" s="558">
        <f t="shared" si="108"/>
        <v>214</v>
      </c>
      <c r="O574" s="567">
        <f t="shared" si="107"/>
        <v>30</v>
      </c>
      <c r="P574" s="109"/>
      <c r="Q574" s="139" t="str">
        <f t="shared" si="109"/>
        <v>NO</v>
      </c>
      <c r="R574" s="514" t="str">
        <f t="shared" si="110"/>
        <v/>
      </c>
      <c r="S574" s="55" t="str">
        <f>IF(N574=0," ",IF(O574&lt;&gt;30,"ERROR!"," "))</f>
        <v xml:space="preserve"> </v>
      </c>
    </row>
    <row r="575" spans="1:19" ht="15.75">
      <c r="A575" s="2"/>
      <c r="B575" s="492" t="s">
        <v>151</v>
      </c>
      <c r="C575" s="589">
        <v>1053</v>
      </c>
      <c r="D575" s="228" t="s">
        <v>28</v>
      </c>
      <c r="E575" s="98" t="s">
        <v>67</v>
      </c>
      <c r="F575" s="229">
        <v>10</v>
      </c>
      <c r="G575" s="229">
        <v>20</v>
      </c>
      <c r="H575" s="229">
        <v>54</v>
      </c>
      <c r="I575" s="229">
        <v>64</v>
      </c>
      <c r="J575" s="229">
        <v>35</v>
      </c>
      <c r="K575" s="229">
        <v>24</v>
      </c>
      <c r="L575" s="230">
        <v>5</v>
      </c>
      <c r="M575" s="136">
        <v>3</v>
      </c>
      <c r="N575" s="558">
        <f t="shared" si="108"/>
        <v>212</v>
      </c>
      <c r="O575" s="567">
        <f t="shared" si="107"/>
        <v>30</v>
      </c>
      <c r="P575" s="109"/>
      <c r="Q575" s="139" t="str">
        <f t="shared" si="109"/>
        <v>NO</v>
      </c>
      <c r="R575" s="514" t="str">
        <f t="shared" si="110"/>
        <v/>
      </c>
      <c r="S575" s="55" t="str">
        <f>IF(N575=0," ",IF(O575&lt;&gt;30,"ERROR!"," "))</f>
        <v xml:space="preserve"> </v>
      </c>
    </row>
    <row r="576" spans="1:19" ht="15.75">
      <c r="A576" s="2"/>
      <c r="B576" s="492" t="s">
        <v>112</v>
      </c>
      <c r="C576" s="589">
        <v>1847</v>
      </c>
      <c r="D576" s="228" t="s">
        <v>28</v>
      </c>
      <c r="E576" s="98" t="s">
        <v>67</v>
      </c>
      <c r="F576" s="229">
        <v>0</v>
      </c>
      <c r="G576" s="229">
        <v>20</v>
      </c>
      <c r="H576" s="229">
        <v>90</v>
      </c>
      <c r="I576" s="229">
        <v>32</v>
      </c>
      <c r="J576" s="229">
        <v>28</v>
      </c>
      <c r="K576" s="229">
        <v>36</v>
      </c>
      <c r="L576" s="230"/>
      <c r="M576" s="567">
        <v>4</v>
      </c>
      <c r="N576" s="558">
        <f t="shared" si="108"/>
        <v>206</v>
      </c>
      <c r="O576" s="567">
        <f t="shared" si="107"/>
        <v>30</v>
      </c>
      <c r="P576" s="109"/>
      <c r="Q576" s="139" t="str">
        <f t="shared" si="109"/>
        <v>NO</v>
      </c>
      <c r="R576" s="514" t="str">
        <f t="shared" si="110"/>
        <v/>
      </c>
      <c r="S576" s="55" t="str">
        <f>IF(N576=0," ",IF(O576&lt;&gt;30,"ERROR!"," "))</f>
        <v xml:space="preserve"> </v>
      </c>
    </row>
    <row r="577" spans="1:19" ht="15.75">
      <c r="A577" s="2"/>
      <c r="B577" s="492" t="s">
        <v>110</v>
      </c>
      <c r="C577" s="589">
        <v>1863</v>
      </c>
      <c r="D577" s="228" t="s">
        <v>23</v>
      </c>
      <c r="E577" s="98" t="s">
        <v>67</v>
      </c>
      <c r="F577" s="229">
        <v>10</v>
      </c>
      <c r="G577" s="229">
        <v>0</v>
      </c>
      <c r="H577" s="229">
        <v>63</v>
      </c>
      <c r="I577" s="229">
        <v>64</v>
      </c>
      <c r="J577" s="229">
        <v>42</v>
      </c>
      <c r="K577" s="229">
        <v>18</v>
      </c>
      <c r="L577" s="369">
        <v>5</v>
      </c>
      <c r="M577" s="136">
        <v>4</v>
      </c>
      <c r="N577" s="558">
        <f t="shared" si="108"/>
        <v>202</v>
      </c>
      <c r="O577" s="567">
        <f t="shared" si="107"/>
        <v>30</v>
      </c>
      <c r="P577" s="109"/>
      <c r="Q577" s="139" t="str">
        <f t="shared" si="109"/>
        <v>NO</v>
      </c>
      <c r="R577" s="590" t="str">
        <f t="shared" si="110"/>
        <v/>
      </c>
      <c r="S577" s="55" t="str">
        <f>IF(N577=0," ",IF(O577&lt;&gt;30,"ERROR!"," "))</f>
        <v xml:space="preserve"> </v>
      </c>
    </row>
    <row r="578" spans="1:19" ht="15.75">
      <c r="A578" s="2"/>
      <c r="B578" s="492" t="s">
        <v>122</v>
      </c>
      <c r="C578" s="589">
        <v>1021</v>
      </c>
      <c r="D578" s="228" t="s">
        <v>28</v>
      </c>
      <c r="E578" s="98" t="s">
        <v>67</v>
      </c>
      <c r="F578" s="229">
        <v>30</v>
      </c>
      <c r="G578" s="229">
        <v>20</v>
      </c>
      <c r="H578" s="229">
        <v>45</v>
      </c>
      <c r="I578" s="229">
        <v>40</v>
      </c>
      <c r="J578" s="229">
        <v>35</v>
      </c>
      <c r="K578" s="229">
        <v>24</v>
      </c>
      <c r="L578" s="230">
        <v>0</v>
      </c>
      <c r="M578" s="136">
        <v>6</v>
      </c>
      <c r="N578" s="558">
        <f t="shared" si="108"/>
        <v>194</v>
      </c>
      <c r="O578" s="567">
        <f t="shared" si="107"/>
        <v>30</v>
      </c>
      <c r="P578" s="109"/>
      <c r="Q578" s="139" t="str">
        <f>IF(N578&gt;270,"Yes","NO")</f>
        <v>NO</v>
      </c>
      <c r="R578" s="590"/>
      <c r="S578" s="55"/>
    </row>
    <row r="579" spans="1:19" ht="15.75">
      <c r="A579" s="2"/>
      <c r="B579" s="496" t="s">
        <v>187</v>
      </c>
      <c r="C579" s="511">
        <v>1123</v>
      </c>
      <c r="D579" s="81" t="s">
        <v>18</v>
      </c>
      <c r="E579" s="82" t="s">
        <v>67</v>
      </c>
      <c r="F579" s="157">
        <v>0</v>
      </c>
      <c r="G579" s="116">
        <v>10</v>
      </c>
      <c r="H579" s="116">
        <v>99</v>
      </c>
      <c r="I579" s="116">
        <v>24</v>
      </c>
      <c r="J579" s="116">
        <v>49</v>
      </c>
      <c r="K579" s="116">
        <v>6</v>
      </c>
      <c r="L579" s="142"/>
      <c r="M579" s="136">
        <v>7</v>
      </c>
      <c r="N579" s="558">
        <f t="shared" si="108"/>
        <v>188</v>
      </c>
      <c r="O579" s="567">
        <f>(F579/10)+(G579/10)+(H579/9)+(I579/8)+(J579/7)+(K579/6)+(L579/5)+M579</f>
        <v>30</v>
      </c>
      <c r="P579" s="109"/>
      <c r="Q579" s="139" t="str">
        <f>IF(N579&gt;270,"Yes","NO")</f>
        <v>NO</v>
      </c>
      <c r="R579" s="512" t="str">
        <f>IF(Q579="yes","S","")</f>
        <v/>
      </c>
      <c r="S579" s="55" t="str">
        <f>IF(N579=0," ",IF(O579&lt;&gt;30,"ERROR!"," "))</f>
        <v xml:space="preserve"> </v>
      </c>
    </row>
    <row r="580" spans="1:19" ht="15.75">
      <c r="A580" s="2"/>
      <c r="B580" s="496" t="s">
        <v>113</v>
      </c>
      <c r="C580" s="511">
        <v>1326</v>
      </c>
      <c r="D580" s="81" t="s">
        <v>28</v>
      </c>
      <c r="E580" s="82" t="s">
        <v>67</v>
      </c>
      <c r="F580" s="157">
        <v>10</v>
      </c>
      <c r="G580" s="116">
        <v>10</v>
      </c>
      <c r="H580" s="116">
        <v>63</v>
      </c>
      <c r="I580" s="116">
        <v>40</v>
      </c>
      <c r="J580" s="116">
        <v>28</v>
      </c>
      <c r="K580" s="116">
        <v>24</v>
      </c>
      <c r="L580" s="142">
        <v>10</v>
      </c>
      <c r="M580" s="225">
        <v>6</v>
      </c>
      <c r="N580" s="558">
        <f t="shared" si="108"/>
        <v>185</v>
      </c>
      <c r="O580" s="567">
        <f t="shared" si="107"/>
        <v>30</v>
      </c>
      <c r="P580" s="109"/>
      <c r="Q580" s="139" t="str">
        <f t="shared" ref="Q580:Q586" si="112">IF(N580&gt;270,"Yes","NO")</f>
        <v>NO</v>
      </c>
      <c r="R580" s="523"/>
      <c r="S580" s="55" t="str">
        <f t="shared" ref="S580:S586" si="113">IF(N580=0," ",IF(O580&lt;&gt;30,"ERROR!"," "))</f>
        <v xml:space="preserve"> </v>
      </c>
    </row>
    <row r="581" spans="1:19" ht="15.75">
      <c r="A581" s="2"/>
      <c r="B581" s="496" t="s">
        <v>124</v>
      </c>
      <c r="C581" s="511" t="s">
        <v>96</v>
      </c>
      <c r="D581" s="81" t="s">
        <v>28</v>
      </c>
      <c r="E581" s="82" t="s">
        <v>67</v>
      </c>
      <c r="F581" s="157">
        <v>0</v>
      </c>
      <c r="G581" s="116">
        <v>0</v>
      </c>
      <c r="H581" s="116">
        <v>72</v>
      </c>
      <c r="I581" s="116">
        <v>24</v>
      </c>
      <c r="J581" s="116">
        <v>56</v>
      </c>
      <c r="K581" s="116">
        <v>24</v>
      </c>
      <c r="L581" s="142">
        <v>5</v>
      </c>
      <c r="M581" s="225">
        <v>6</v>
      </c>
      <c r="N581" s="558">
        <f t="shared" si="108"/>
        <v>181</v>
      </c>
      <c r="O581" s="567">
        <f>(F581/10)+(G581/10)+(H581/9)+(I581/8)+(J581/7)+(K581/6)+(L581/5)+M581</f>
        <v>30</v>
      </c>
      <c r="P581" s="109"/>
      <c r="Q581" s="139" t="str">
        <f>IF(N581&gt;270,"Yes","NO")</f>
        <v>NO</v>
      </c>
      <c r="R581" s="523"/>
      <c r="S581" s="55" t="str">
        <f>IF(N581=0," ",IF(O581&lt;&gt;30,"ERROR!"," "))</f>
        <v xml:space="preserve"> </v>
      </c>
    </row>
    <row r="582" spans="1:19" ht="15.75">
      <c r="A582" s="2"/>
      <c r="B582" s="496" t="s">
        <v>117</v>
      </c>
      <c r="C582" s="511">
        <v>1837</v>
      </c>
      <c r="D582" s="81" t="s">
        <v>28</v>
      </c>
      <c r="E582" s="82" t="s">
        <v>67</v>
      </c>
      <c r="F582" s="157">
        <v>10</v>
      </c>
      <c r="G582" s="116">
        <v>20</v>
      </c>
      <c r="H582" s="116">
        <v>81</v>
      </c>
      <c r="I582" s="116">
        <v>16</v>
      </c>
      <c r="J582" s="116">
        <v>28</v>
      </c>
      <c r="K582" s="116">
        <v>18</v>
      </c>
      <c r="L582" s="142"/>
      <c r="M582" s="559">
        <v>9</v>
      </c>
      <c r="N582" s="558">
        <f t="shared" si="108"/>
        <v>173</v>
      </c>
      <c r="O582" s="567">
        <f>(F582/10)+(G582/10)+(H582/9)+(I582/8)+(J582/7)+(K582/6)+(L582/5)+M582</f>
        <v>30</v>
      </c>
      <c r="P582" s="109"/>
      <c r="Q582" s="139" t="str">
        <f>IF(N582&gt;270,"Yes","NO")</f>
        <v>NO</v>
      </c>
      <c r="R582" s="523"/>
      <c r="S582" s="55" t="str">
        <f>IF(N582=0," ",IF(O582&lt;&gt;30,"ERROR!"," "))</f>
        <v xml:space="preserve"> </v>
      </c>
    </row>
    <row r="583" spans="1:19" ht="15.75">
      <c r="A583" s="2"/>
      <c r="B583" s="496" t="s">
        <v>120</v>
      </c>
      <c r="C583" s="511">
        <v>1840</v>
      </c>
      <c r="D583" s="81" t="s">
        <v>28</v>
      </c>
      <c r="E583" s="82" t="s">
        <v>67</v>
      </c>
      <c r="F583" s="157">
        <v>0</v>
      </c>
      <c r="G583" s="116">
        <v>10</v>
      </c>
      <c r="H583" s="116">
        <v>63</v>
      </c>
      <c r="I583" s="116">
        <v>48</v>
      </c>
      <c r="J583" s="116">
        <v>28</v>
      </c>
      <c r="K583" s="116">
        <v>12</v>
      </c>
      <c r="L583" s="142">
        <v>10</v>
      </c>
      <c r="M583" s="225">
        <v>8</v>
      </c>
      <c r="N583" s="558">
        <f t="shared" si="108"/>
        <v>171</v>
      </c>
      <c r="O583" s="567">
        <f t="shared" si="107"/>
        <v>30</v>
      </c>
      <c r="P583" s="109"/>
      <c r="Q583" s="139" t="str">
        <f t="shared" si="112"/>
        <v>NO</v>
      </c>
      <c r="R583" s="523"/>
      <c r="S583" s="55" t="str">
        <f t="shared" si="113"/>
        <v xml:space="preserve"> </v>
      </c>
    </row>
    <row r="584" spans="1:19" ht="15.75">
      <c r="A584" s="2"/>
      <c r="B584" s="496" t="s">
        <v>111</v>
      </c>
      <c r="C584" s="511">
        <v>976</v>
      </c>
      <c r="D584" s="81" t="s">
        <v>28</v>
      </c>
      <c r="E584" s="82" t="s">
        <v>67</v>
      </c>
      <c r="F584" s="157">
        <v>10</v>
      </c>
      <c r="G584" s="116">
        <v>30</v>
      </c>
      <c r="H584" s="116">
        <v>36</v>
      </c>
      <c r="I584" s="116">
        <v>32</v>
      </c>
      <c r="J584" s="116">
        <v>49</v>
      </c>
      <c r="K584" s="116">
        <v>12</v>
      </c>
      <c r="L584" s="142"/>
      <c r="M584" s="559">
        <v>9</v>
      </c>
      <c r="N584" s="558">
        <f t="shared" si="108"/>
        <v>169</v>
      </c>
      <c r="O584" s="567">
        <f>(F584/10)+(G584/10)+(H584/9)+(I584/8)+(J584/7)+(K584/6)+(L584/5)+M584</f>
        <v>30</v>
      </c>
      <c r="P584" s="109"/>
      <c r="Q584" s="139" t="str">
        <f>IF(N584&gt;270,"Yes","NO")</f>
        <v>NO</v>
      </c>
      <c r="R584" s="523"/>
      <c r="S584" s="55"/>
    </row>
    <row r="585" spans="1:19" ht="15.75">
      <c r="A585" s="2"/>
      <c r="B585" s="496" t="s">
        <v>125</v>
      </c>
      <c r="C585" s="511">
        <v>1037</v>
      </c>
      <c r="D585" s="81" t="s">
        <v>28</v>
      </c>
      <c r="E585" s="82" t="s">
        <v>67</v>
      </c>
      <c r="F585" s="157">
        <v>0</v>
      </c>
      <c r="G585" s="116">
        <v>10</v>
      </c>
      <c r="H585" s="116">
        <v>18</v>
      </c>
      <c r="I585" s="116">
        <v>48</v>
      </c>
      <c r="J585" s="116">
        <v>49</v>
      </c>
      <c r="K585" s="116">
        <v>36</v>
      </c>
      <c r="L585" s="142">
        <v>5</v>
      </c>
      <c r="M585" s="559">
        <v>7</v>
      </c>
      <c r="N585" s="558">
        <f t="shared" si="108"/>
        <v>166</v>
      </c>
      <c r="O585" s="559">
        <f t="shared" si="107"/>
        <v>30</v>
      </c>
      <c r="P585" s="109"/>
      <c r="Q585" s="139" t="str">
        <f t="shared" si="112"/>
        <v>NO</v>
      </c>
      <c r="R585" s="523"/>
      <c r="S585" s="55" t="str">
        <f t="shared" si="113"/>
        <v xml:space="preserve"> </v>
      </c>
    </row>
    <row r="586" spans="1:19" ht="16.5" thickBot="1">
      <c r="A586" s="2"/>
      <c r="B586" s="496" t="s">
        <v>126</v>
      </c>
      <c r="C586" s="511">
        <v>1841</v>
      </c>
      <c r="D586" s="81" t="s">
        <v>28</v>
      </c>
      <c r="E586" s="82" t="s">
        <v>67</v>
      </c>
      <c r="F586" s="157">
        <v>10</v>
      </c>
      <c r="G586" s="157">
        <v>0</v>
      </c>
      <c r="H586" s="157">
        <v>72</v>
      </c>
      <c r="I586" s="157">
        <v>16</v>
      </c>
      <c r="J586" s="157">
        <v>14</v>
      </c>
      <c r="K586" s="157">
        <v>24</v>
      </c>
      <c r="L586" s="187">
        <v>5</v>
      </c>
      <c r="M586" s="136">
        <v>12</v>
      </c>
      <c r="N586" s="566">
        <f t="shared" si="108"/>
        <v>141</v>
      </c>
      <c r="O586" s="567">
        <f t="shared" si="107"/>
        <v>30</v>
      </c>
      <c r="P586" s="114"/>
      <c r="Q586" s="323" t="str">
        <f t="shared" si="112"/>
        <v>NO</v>
      </c>
      <c r="R586" s="523" t="str">
        <f>IF(Q586="yes","S","")</f>
        <v/>
      </c>
      <c r="S586" s="55" t="str">
        <f t="shared" si="113"/>
        <v xml:space="preserve"> </v>
      </c>
    </row>
    <row r="587" spans="1:19" ht="16.5" thickBot="1">
      <c r="A587" s="166"/>
      <c r="B587" s="930" t="s">
        <v>127</v>
      </c>
      <c r="C587" s="941"/>
      <c r="D587" s="932" t="s">
        <v>191</v>
      </c>
      <c r="E587" s="933"/>
      <c r="F587" s="933"/>
      <c r="G587" s="933"/>
      <c r="H587" s="933"/>
      <c r="I587" s="933"/>
      <c r="J587" s="933"/>
      <c r="K587" s="933"/>
      <c r="L587" s="933"/>
      <c r="M587" s="967"/>
      <c r="N587" s="933"/>
      <c r="O587" s="934"/>
      <c r="P587" s="166"/>
      <c r="Q587" s="947" t="s">
        <v>174</v>
      </c>
      <c r="R587" s="950"/>
      <c r="S587" s="388">
        <f>COUNT(F488:F586)</f>
        <v>99</v>
      </c>
    </row>
    <row r="588" spans="1:19" ht="15.75">
      <c r="A588" s="2"/>
      <c r="B588" s="484"/>
      <c r="C588" s="595"/>
      <c r="D588" s="124"/>
      <c r="E588" s="595"/>
      <c r="F588" s="596"/>
      <c r="G588" s="596"/>
      <c r="H588" s="596"/>
      <c r="I588" s="596"/>
      <c r="J588" s="596"/>
      <c r="K588" s="172"/>
      <c r="L588" s="597"/>
      <c r="M588" s="172"/>
      <c r="N588" s="597"/>
      <c r="O588" s="484"/>
      <c r="P588" s="2"/>
      <c r="Q588" s="2"/>
      <c r="R588" s="2"/>
      <c r="S588" s="2"/>
    </row>
  </sheetData>
  <mergeCells count="50">
    <mergeCell ref="B482:S482"/>
    <mergeCell ref="B484:R484"/>
    <mergeCell ref="B486:N486"/>
    <mergeCell ref="P486:Q486"/>
    <mergeCell ref="B587:C587"/>
    <mergeCell ref="D587:O587"/>
    <mergeCell ref="Q587:R587"/>
    <mergeCell ref="B402:N402"/>
    <mergeCell ref="P402:Q402"/>
    <mergeCell ref="Q404:R411"/>
    <mergeCell ref="B479:C479"/>
    <mergeCell ref="D479:O479"/>
    <mergeCell ref="Q479:R479"/>
    <mergeCell ref="B400:R400"/>
    <mergeCell ref="B210:O210"/>
    <mergeCell ref="B212:K212"/>
    <mergeCell ref="C303:N303"/>
    <mergeCell ref="O303:Q303"/>
    <mergeCell ref="B305:K305"/>
    <mergeCell ref="C379:N379"/>
    <mergeCell ref="O379:Q379"/>
    <mergeCell ref="B381:K381"/>
    <mergeCell ref="N383:O383"/>
    <mergeCell ref="C396:N396"/>
    <mergeCell ref="O396:Q396"/>
    <mergeCell ref="B398:S398"/>
    <mergeCell ref="B208:R208"/>
    <mergeCell ref="B109:N109"/>
    <mergeCell ref="P109:Q109"/>
    <mergeCell ref="Q111:R115"/>
    <mergeCell ref="B187:C187"/>
    <mergeCell ref="D187:O187"/>
    <mergeCell ref="Q187:R187"/>
    <mergeCell ref="B190:N190"/>
    <mergeCell ref="P190:Q190"/>
    <mergeCell ref="Q194:R194"/>
    <mergeCell ref="C205:O205"/>
    <mergeCell ref="Q205:R205"/>
    <mergeCell ref="B107:S107"/>
    <mergeCell ref="B1:R1"/>
    <mergeCell ref="B3:R3"/>
    <mergeCell ref="B5:N5"/>
    <mergeCell ref="P5:Q5"/>
    <mergeCell ref="P6:P10"/>
    <mergeCell ref="Q7:R10"/>
    <mergeCell ref="P12:P14"/>
    <mergeCell ref="B103:C103"/>
    <mergeCell ref="D103:O103"/>
    <mergeCell ref="Q103:R103"/>
    <mergeCell ref="B105:S10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47"/>
  <sheetViews>
    <sheetView topLeftCell="A225" workbookViewId="0">
      <selection activeCell="L229" sqref="L229"/>
    </sheetView>
  </sheetViews>
  <sheetFormatPr defaultRowHeight="15"/>
  <cols>
    <col min="1" max="1" width="2.140625" customWidth="1"/>
    <col min="2" max="2" width="23.5703125" customWidth="1"/>
  </cols>
  <sheetData>
    <row r="1" spans="1:19" ht="16.5" thickBot="1">
      <c r="A1" s="598"/>
      <c r="B1" s="6"/>
      <c r="C1" s="599"/>
      <c r="D1" s="5"/>
      <c r="E1" s="600"/>
      <c r="F1" s="598"/>
      <c r="G1" s="598"/>
      <c r="H1" s="598"/>
      <c r="I1" s="598"/>
      <c r="J1" s="598"/>
      <c r="K1" s="598"/>
      <c r="L1" s="601"/>
      <c r="M1" s="598"/>
      <c r="N1" s="598"/>
      <c r="O1" s="598"/>
      <c r="P1" s="598"/>
      <c r="Q1" s="598"/>
      <c r="R1" s="598"/>
      <c r="S1" s="598"/>
    </row>
    <row r="2" spans="1:19" ht="21.75" thickBot="1">
      <c r="A2" s="598"/>
      <c r="B2" s="910" t="s">
        <v>0</v>
      </c>
      <c r="C2" s="911"/>
      <c r="D2" s="911"/>
      <c r="E2" s="911"/>
      <c r="F2" s="911"/>
      <c r="G2" s="911"/>
      <c r="H2" s="911"/>
      <c r="I2" s="911"/>
      <c r="J2" s="911"/>
      <c r="K2" s="911"/>
      <c r="L2" s="911"/>
      <c r="M2" s="911"/>
      <c r="N2" s="911"/>
      <c r="O2" s="911"/>
      <c r="P2" s="911"/>
      <c r="Q2" s="912"/>
      <c r="R2" s="598"/>
      <c r="S2" s="598"/>
    </row>
    <row r="3" spans="1:19" ht="15.75" thickBot="1">
      <c r="A3" s="598"/>
      <c r="B3" s="346"/>
      <c r="C3" s="345"/>
      <c r="D3" s="5"/>
      <c r="E3" s="346"/>
      <c r="F3" s="485"/>
      <c r="G3" s="485"/>
      <c r="H3" s="485"/>
      <c r="I3" s="485"/>
      <c r="J3" s="485"/>
      <c r="K3" s="485"/>
      <c r="L3" s="485"/>
      <c r="M3" s="485"/>
      <c r="N3" s="344"/>
      <c r="O3" s="11"/>
      <c r="P3" s="598"/>
      <c r="Q3" s="598"/>
      <c r="R3" s="598"/>
      <c r="S3" s="598"/>
    </row>
    <row r="4" spans="1:19" ht="24" thickBot="1">
      <c r="A4" s="598"/>
      <c r="B4" s="907" t="s">
        <v>201</v>
      </c>
      <c r="C4" s="908"/>
      <c r="D4" s="908"/>
      <c r="E4" s="908"/>
      <c r="F4" s="908"/>
      <c r="G4" s="908"/>
      <c r="H4" s="908"/>
      <c r="I4" s="908"/>
      <c r="J4" s="908"/>
      <c r="K4" s="908"/>
      <c r="L4" s="908"/>
      <c r="M4" s="908"/>
      <c r="N4" s="908"/>
      <c r="O4" s="970"/>
      <c r="P4" s="598"/>
      <c r="Q4" s="598"/>
      <c r="R4" s="598"/>
      <c r="S4" s="598"/>
    </row>
    <row r="5" spans="1:19" ht="15.75">
      <c r="A5" s="598"/>
      <c r="B5" s="6"/>
      <c r="C5" s="599"/>
      <c r="D5" s="5"/>
      <c r="E5" s="600"/>
      <c r="F5" s="598"/>
      <c r="G5" s="598"/>
      <c r="H5" s="598"/>
      <c r="I5" s="598"/>
      <c r="J5" s="598"/>
      <c r="K5" s="598"/>
      <c r="L5" s="601"/>
      <c r="M5" s="598"/>
      <c r="N5" s="598"/>
      <c r="O5" s="598"/>
      <c r="P5" s="598"/>
      <c r="Q5" s="598"/>
      <c r="R5" s="598"/>
      <c r="S5" s="598"/>
    </row>
    <row r="6" spans="1:19" ht="16.5" thickBot="1">
      <c r="A6" s="598"/>
      <c r="B6" s="6"/>
      <c r="C6" s="599"/>
      <c r="D6" s="5"/>
      <c r="E6" s="600"/>
      <c r="F6" s="598"/>
      <c r="G6" s="598"/>
      <c r="H6" s="598"/>
      <c r="I6" s="598"/>
      <c r="J6" s="598"/>
      <c r="K6" s="598"/>
      <c r="L6" s="601"/>
      <c r="M6" s="598"/>
      <c r="N6" s="598"/>
      <c r="O6" s="598"/>
      <c r="P6" s="598"/>
      <c r="Q6" s="598"/>
      <c r="R6" s="598"/>
      <c r="S6" s="598"/>
    </row>
    <row r="7" spans="1:19" ht="26.25" thickBot="1">
      <c r="A7" s="598"/>
      <c r="B7" s="971" t="s">
        <v>203</v>
      </c>
      <c r="C7" s="958"/>
      <c r="D7" s="958"/>
      <c r="E7" s="958"/>
      <c r="F7" s="958"/>
      <c r="G7" s="958"/>
      <c r="H7" s="958"/>
      <c r="I7" s="958"/>
      <c r="J7" s="958"/>
      <c r="K7" s="958"/>
      <c r="L7" s="946"/>
      <c r="M7" s="598"/>
      <c r="N7" s="631">
        <v>150</v>
      </c>
      <c r="O7" s="602" t="s">
        <v>3</v>
      </c>
      <c r="P7" s="598"/>
      <c r="Q7" s="598"/>
      <c r="R7" s="598"/>
      <c r="S7" s="598"/>
    </row>
    <row r="8" spans="1:19" ht="26.25" thickBot="1">
      <c r="A8" s="598"/>
      <c r="B8" s="603" t="s">
        <v>4</v>
      </c>
      <c r="C8" s="487" t="s">
        <v>5</v>
      </c>
      <c r="D8" s="287" t="s">
        <v>6</v>
      </c>
      <c r="E8" s="17" t="s">
        <v>7</v>
      </c>
      <c r="F8" s="645" t="s">
        <v>8</v>
      </c>
      <c r="G8" s="646">
        <v>10</v>
      </c>
      <c r="H8" s="646">
        <v>9</v>
      </c>
      <c r="I8" s="646">
        <v>8</v>
      </c>
      <c r="J8" s="646">
        <v>7</v>
      </c>
      <c r="K8" s="647"/>
      <c r="L8" s="648">
        <v>0</v>
      </c>
      <c r="M8" s="649" t="s">
        <v>9</v>
      </c>
      <c r="N8" s="490" t="s">
        <v>202</v>
      </c>
      <c r="O8" s="17" t="s">
        <v>11</v>
      </c>
      <c r="P8" s="26" t="s">
        <v>12</v>
      </c>
      <c r="Q8" s="27" t="s">
        <v>13</v>
      </c>
      <c r="R8" s="598"/>
      <c r="S8" s="598"/>
    </row>
    <row r="9" spans="1:19" ht="16.5">
      <c r="A9" s="598"/>
      <c r="B9" s="305" t="s">
        <v>14</v>
      </c>
      <c r="C9" s="650">
        <v>6027</v>
      </c>
      <c r="D9" s="30" t="s">
        <v>15</v>
      </c>
      <c r="E9" s="68" t="s">
        <v>24</v>
      </c>
      <c r="F9" s="651">
        <v>690</v>
      </c>
      <c r="G9" s="33">
        <v>490</v>
      </c>
      <c r="H9" s="33">
        <v>279</v>
      </c>
      <c r="I9" s="33">
        <v>8</v>
      </c>
      <c r="J9" s="33"/>
      <c r="K9" s="519"/>
      <c r="L9" s="35"/>
      <c r="M9" s="639">
        <f t="shared" ref="M9:M14" si="0">SUM($F9:$K9)</f>
        <v>1467</v>
      </c>
      <c r="N9" s="208">
        <f t="shared" ref="N9:N21" si="1">(F9/10)+(G9/10)+(H9/9)+(I9/8)+(J9/7)+(K9/6)+L9</f>
        <v>150</v>
      </c>
      <c r="O9" s="972"/>
      <c r="P9" s="973"/>
      <c r="Q9" s="652" t="str">
        <f t="shared" ref="Q9:Q13" si="2">IF(N9=0," ",IF(N9&lt;&gt;150,"ERROR!"," "))</f>
        <v xml:space="preserve"> </v>
      </c>
      <c r="R9" s="598"/>
      <c r="S9" s="598"/>
    </row>
    <row r="10" spans="1:19" ht="16.5">
      <c r="A10" s="598"/>
      <c r="B10" s="307" t="s">
        <v>17</v>
      </c>
      <c r="C10" s="260">
        <v>786</v>
      </c>
      <c r="D10" s="228" t="s">
        <v>18</v>
      </c>
      <c r="E10" s="98" t="s">
        <v>24</v>
      </c>
      <c r="F10" s="653">
        <v>600</v>
      </c>
      <c r="G10" s="654">
        <v>490</v>
      </c>
      <c r="H10" s="654">
        <v>351</v>
      </c>
      <c r="I10" s="654">
        <v>16</v>
      </c>
      <c r="J10" s="654"/>
      <c r="K10" s="655"/>
      <c r="L10" s="656"/>
      <c r="M10" s="531">
        <f t="shared" si="0"/>
        <v>1457</v>
      </c>
      <c r="N10" s="190">
        <f t="shared" si="1"/>
        <v>150</v>
      </c>
      <c r="O10" s="657" t="str">
        <f>IF(M10&gt;1475,"Yes","NO")</f>
        <v>NO</v>
      </c>
      <c r="P10" s="658" t="str">
        <f>IF(O10="yes","HM","")</f>
        <v/>
      </c>
      <c r="Q10" s="55" t="str">
        <f t="shared" si="2"/>
        <v xml:space="preserve"> </v>
      </c>
      <c r="R10" s="598"/>
      <c r="S10" s="598"/>
    </row>
    <row r="11" spans="1:19" ht="17.25" thickBot="1">
      <c r="A11" s="598"/>
      <c r="B11" s="317" t="s">
        <v>32</v>
      </c>
      <c r="C11" s="254">
        <v>1128</v>
      </c>
      <c r="D11" s="58" t="s">
        <v>15</v>
      </c>
      <c r="E11" s="87" t="s">
        <v>24</v>
      </c>
      <c r="F11" s="659">
        <v>530</v>
      </c>
      <c r="G11" s="660">
        <v>560</v>
      </c>
      <c r="H11" s="660">
        <v>324</v>
      </c>
      <c r="I11" s="660">
        <v>32</v>
      </c>
      <c r="J11" s="660">
        <v>7</v>
      </c>
      <c r="K11" s="661"/>
      <c r="L11" s="662"/>
      <c r="M11" s="538">
        <f t="shared" si="0"/>
        <v>1453</v>
      </c>
      <c r="N11" s="202">
        <f t="shared" si="1"/>
        <v>150</v>
      </c>
      <c r="O11" s="406" t="str">
        <f>IF(M11&gt;1475,"Yes","NO")</f>
        <v>NO</v>
      </c>
      <c r="P11" s="663" t="str">
        <f>IF(O11="yes","HM","")</f>
        <v/>
      </c>
      <c r="Q11" s="55" t="str">
        <f t="shared" si="2"/>
        <v xml:space="preserve"> </v>
      </c>
      <c r="R11" s="598"/>
      <c r="S11" s="598"/>
    </row>
    <row r="12" spans="1:19" ht="17.25" thickBot="1">
      <c r="A12" s="598"/>
      <c r="B12" s="664" t="s">
        <v>19</v>
      </c>
      <c r="C12" s="665">
        <v>1467</v>
      </c>
      <c r="D12" s="309" t="s">
        <v>18</v>
      </c>
      <c r="E12" s="310" t="s">
        <v>31</v>
      </c>
      <c r="F12" s="666">
        <v>450</v>
      </c>
      <c r="G12" s="667">
        <v>430</v>
      </c>
      <c r="H12" s="667">
        <v>369</v>
      </c>
      <c r="I12" s="667">
        <v>128</v>
      </c>
      <c r="J12" s="667">
        <v>35</v>
      </c>
      <c r="K12" s="668"/>
      <c r="L12" s="669"/>
      <c r="M12" s="543">
        <f t="shared" si="0"/>
        <v>1412</v>
      </c>
      <c r="N12" s="670">
        <f>(F12/10)+(G12/10)+(H12/9)+(I12/8)+(J12/7)+(K12/6)+L12</f>
        <v>150</v>
      </c>
      <c r="O12" s="671" t="str">
        <f>IF(M12&gt;1439,"Yes","NO")</f>
        <v>NO</v>
      </c>
      <c r="P12" s="672" t="str">
        <f>IF(O12="yes","M","")</f>
        <v/>
      </c>
      <c r="Q12" s="55" t="str">
        <f t="shared" si="2"/>
        <v xml:space="preserve"> </v>
      </c>
      <c r="R12" s="598"/>
      <c r="S12" s="598"/>
    </row>
    <row r="13" spans="1:19" ht="17.25" thickBot="1">
      <c r="A13" s="598"/>
      <c r="B13" s="304" t="s">
        <v>50</v>
      </c>
      <c r="C13" s="673">
        <v>1475</v>
      </c>
      <c r="D13" s="287" t="s">
        <v>18</v>
      </c>
      <c r="E13" s="17" t="s">
        <v>48</v>
      </c>
      <c r="F13" s="674">
        <v>380</v>
      </c>
      <c r="G13" s="675">
        <v>390</v>
      </c>
      <c r="H13" s="675">
        <v>405</v>
      </c>
      <c r="I13" s="675">
        <v>144</v>
      </c>
      <c r="J13" s="675">
        <v>42</v>
      </c>
      <c r="K13" s="676"/>
      <c r="L13" s="677">
        <v>4</v>
      </c>
      <c r="M13" s="678">
        <f t="shared" si="0"/>
        <v>1361</v>
      </c>
      <c r="N13" s="679">
        <f t="shared" si="1"/>
        <v>150</v>
      </c>
      <c r="O13" s="680" t="str">
        <f>IF(M13&gt;1379,"Yes","NO")</f>
        <v>NO</v>
      </c>
      <c r="P13" s="680" t="str">
        <f>IF(O13="yes","G","")</f>
        <v/>
      </c>
      <c r="Q13" s="55" t="str">
        <f t="shared" si="2"/>
        <v xml:space="preserve"> </v>
      </c>
      <c r="R13" s="598"/>
      <c r="S13" s="598"/>
    </row>
    <row r="14" spans="1:19" ht="16.5">
      <c r="A14" s="598"/>
      <c r="B14" s="307" t="s">
        <v>52</v>
      </c>
      <c r="C14" s="681">
        <v>1372</v>
      </c>
      <c r="D14" s="81" t="s">
        <v>26</v>
      </c>
      <c r="E14" s="82" t="s">
        <v>67</v>
      </c>
      <c r="F14" s="682">
        <v>420</v>
      </c>
      <c r="G14" s="683">
        <v>250</v>
      </c>
      <c r="H14" s="683">
        <v>405</v>
      </c>
      <c r="I14" s="683">
        <v>136</v>
      </c>
      <c r="J14" s="683">
        <v>77</v>
      </c>
      <c r="K14" s="684">
        <v>0</v>
      </c>
      <c r="L14" s="685">
        <v>10</v>
      </c>
      <c r="M14" s="522">
        <f t="shared" si="0"/>
        <v>1288</v>
      </c>
      <c r="N14" s="686">
        <f t="shared" si="1"/>
        <v>150</v>
      </c>
      <c r="O14" s="521" t="str">
        <f t="shared" ref="O14:O21" si="3">IF(M14&gt;1289,"Yes","NO")</f>
        <v>NO</v>
      </c>
      <c r="P14" s="521"/>
      <c r="Q14" s="55"/>
      <c r="R14" s="598"/>
      <c r="S14" s="598"/>
    </row>
    <row r="15" spans="1:19" ht="16.5">
      <c r="A15" s="598"/>
      <c r="B15" s="164" t="s">
        <v>140</v>
      </c>
      <c r="C15" s="145">
        <v>1542</v>
      </c>
      <c r="D15" s="81" t="s">
        <v>28</v>
      </c>
      <c r="E15" s="82" t="s">
        <v>67</v>
      </c>
      <c r="F15" s="682">
        <v>170</v>
      </c>
      <c r="G15" s="683">
        <v>330</v>
      </c>
      <c r="H15" s="683">
        <v>450</v>
      </c>
      <c r="I15" s="683">
        <v>288</v>
      </c>
      <c r="J15" s="683">
        <v>42</v>
      </c>
      <c r="K15" s="684">
        <v>0</v>
      </c>
      <c r="L15" s="685">
        <v>8</v>
      </c>
      <c r="M15" s="522">
        <f t="shared" ref="M15:M21" si="4">SUM($F15:$K15)</f>
        <v>1280</v>
      </c>
      <c r="N15" s="138">
        <f t="shared" si="1"/>
        <v>150</v>
      </c>
      <c r="O15" s="530" t="str">
        <f t="shared" si="3"/>
        <v>NO</v>
      </c>
      <c r="P15" s="521"/>
      <c r="Q15" s="55"/>
      <c r="R15" s="598"/>
      <c r="S15" s="598"/>
    </row>
    <row r="16" spans="1:19" ht="16.5">
      <c r="A16" s="598"/>
      <c r="B16" s="307" t="s">
        <v>165</v>
      </c>
      <c r="C16" s="145">
        <v>1809</v>
      </c>
      <c r="D16" s="81" t="s">
        <v>28</v>
      </c>
      <c r="E16" s="82" t="s">
        <v>67</v>
      </c>
      <c r="F16" s="682">
        <v>240</v>
      </c>
      <c r="G16" s="683">
        <v>280</v>
      </c>
      <c r="H16" s="683">
        <v>405</v>
      </c>
      <c r="I16" s="683">
        <v>224</v>
      </c>
      <c r="J16" s="683">
        <v>112</v>
      </c>
      <c r="K16" s="684"/>
      <c r="L16" s="685">
        <v>9</v>
      </c>
      <c r="M16" s="522">
        <f t="shared" si="4"/>
        <v>1261</v>
      </c>
      <c r="N16" s="138">
        <f t="shared" si="1"/>
        <v>150</v>
      </c>
      <c r="O16" s="530" t="str">
        <f t="shared" si="3"/>
        <v>NO</v>
      </c>
      <c r="P16" s="521"/>
      <c r="Q16" s="55"/>
      <c r="R16" s="598"/>
      <c r="S16" s="598"/>
    </row>
    <row r="17" spans="1:19" ht="16.5">
      <c r="A17" s="598"/>
      <c r="B17" s="307" t="s">
        <v>46</v>
      </c>
      <c r="C17" s="145">
        <v>1783</v>
      </c>
      <c r="D17" s="81" t="s">
        <v>47</v>
      </c>
      <c r="E17" s="82" t="s">
        <v>67</v>
      </c>
      <c r="F17" s="682">
        <v>450</v>
      </c>
      <c r="G17" s="683">
        <v>240</v>
      </c>
      <c r="H17" s="683">
        <v>297</v>
      </c>
      <c r="I17" s="683">
        <v>168</v>
      </c>
      <c r="J17" s="683">
        <v>84</v>
      </c>
      <c r="K17" s="684"/>
      <c r="L17" s="685">
        <v>15</v>
      </c>
      <c r="M17" s="522">
        <f t="shared" si="4"/>
        <v>1239</v>
      </c>
      <c r="N17" s="138">
        <f t="shared" si="1"/>
        <v>150</v>
      </c>
      <c r="O17" s="530" t="str">
        <f t="shared" si="3"/>
        <v>NO</v>
      </c>
      <c r="P17" s="521"/>
      <c r="Q17" s="55"/>
      <c r="R17" s="598"/>
      <c r="S17" s="598"/>
    </row>
    <row r="18" spans="1:19" ht="16.5">
      <c r="A18" s="598"/>
      <c r="B18" s="307" t="s">
        <v>64</v>
      </c>
      <c r="C18" s="145">
        <v>1268</v>
      </c>
      <c r="D18" s="81" t="s">
        <v>28</v>
      </c>
      <c r="E18" s="82" t="s">
        <v>67</v>
      </c>
      <c r="F18" s="682">
        <v>160</v>
      </c>
      <c r="G18" s="683">
        <v>370</v>
      </c>
      <c r="H18" s="683">
        <v>333</v>
      </c>
      <c r="I18" s="683">
        <v>264</v>
      </c>
      <c r="J18" s="683">
        <v>91</v>
      </c>
      <c r="K18" s="684"/>
      <c r="L18" s="685">
        <v>14</v>
      </c>
      <c r="M18" s="522">
        <f t="shared" si="4"/>
        <v>1218</v>
      </c>
      <c r="N18" s="138">
        <f t="shared" si="1"/>
        <v>150</v>
      </c>
      <c r="O18" s="530" t="str">
        <f t="shared" si="3"/>
        <v>NO</v>
      </c>
      <c r="P18" s="521"/>
      <c r="Q18" s="55"/>
      <c r="R18" s="598"/>
      <c r="S18" s="598"/>
    </row>
    <row r="19" spans="1:19" ht="16.5">
      <c r="A19" s="598"/>
      <c r="B19" s="307" t="s">
        <v>51</v>
      </c>
      <c r="C19" s="145">
        <v>1281</v>
      </c>
      <c r="D19" s="81" t="s">
        <v>26</v>
      </c>
      <c r="E19" s="82" t="s">
        <v>67</v>
      </c>
      <c r="F19" s="682">
        <v>300</v>
      </c>
      <c r="G19" s="683">
        <v>220</v>
      </c>
      <c r="H19" s="683">
        <v>396</v>
      </c>
      <c r="I19" s="683">
        <v>168</v>
      </c>
      <c r="J19" s="683">
        <v>133</v>
      </c>
      <c r="K19" s="684">
        <v>0</v>
      </c>
      <c r="L19" s="685">
        <v>14</v>
      </c>
      <c r="M19" s="522">
        <f t="shared" si="4"/>
        <v>1217</v>
      </c>
      <c r="N19" s="234">
        <f t="shared" si="1"/>
        <v>150</v>
      </c>
      <c r="O19" s="127" t="str">
        <f t="shared" si="3"/>
        <v>NO</v>
      </c>
      <c r="P19" s="521"/>
      <c r="Q19" s="55"/>
      <c r="R19" s="598"/>
      <c r="S19" s="598"/>
    </row>
    <row r="20" spans="1:19" ht="16.5">
      <c r="A20" s="598"/>
      <c r="B20" s="164" t="s">
        <v>37</v>
      </c>
      <c r="C20" s="681">
        <v>1569</v>
      </c>
      <c r="D20" s="81" t="s">
        <v>28</v>
      </c>
      <c r="E20" s="82" t="s">
        <v>67</v>
      </c>
      <c r="F20" s="682">
        <v>230</v>
      </c>
      <c r="G20" s="683">
        <v>220</v>
      </c>
      <c r="H20" s="683">
        <v>387</v>
      </c>
      <c r="I20" s="683">
        <v>240</v>
      </c>
      <c r="J20" s="683">
        <v>91</v>
      </c>
      <c r="K20" s="684">
        <v>0</v>
      </c>
      <c r="L20" s="685">
        <v>13</v>
      </c>
      <c r="M20" s="522">
        <f t="shared" si="4"/>
        <v>1168</v>
      </c>
      <c r="N20" s="234">
        <f t="shared" si="1"/>
        <v>144</v>
      </c>
      <c r="O20" s="687" t="str">
        <f t="shared" si="3"/>
        <v>NO</v>
      </c>
      <c r="P20" s="521"/>
      <c r="Q20" s="55"/>
      <c r="R20" s="598"/>
      <c r="S20" s="598"/>
    </row>
    <row r="21" spans="1:19" ht="17.25" thickBot="1">
      <c r="A21" s="598"/>
      <c r="B21" s="307" t="s">
        <v>66</v>
      </c>
      <c r="C21" s="260">
        <v>1314</v>
      </c>
      <c r="D21" s="228" t="s">
        <v>28</v>
      </c>
      <c r="E21" s="98" t="s">
        <v>67</v>
      </c>
      <c r="F21" s="688">
        <v>150</v>
      </c>
      <c r="G21" s="654">
        <v>350</v>
      </c>
      <c r="H21" s="654">
        <v>288</v>
      </c>
      <c r="I21" s="654">
        <v>192</v>
      </c>
      <c r="J21" s="654">
        <v>63</v>
      </c>
      <c r="K21" s="655">
        <v>0</v>
      </c>
      <c r="L21" s="656">
        <v>35</v>
      </c>
      <c r="M21" s="531">
        <f t="shared" si="4"/>
        <v>1043</v>
      </c>
      <c r="N21" s="190">
        <f t="shared" si="1"/>
        <v>150</v>
      </c>
      <c r="O21" s="530" t="str">
        <f t="shared" si="3"/>
        <v>NO</v>
      </c>
      <c r="P21" s="530" t="str">
        <f>IF(O21="yes","S","")</f>
        <v/>
      </c>
      <c r="Q21" s="55" t="str">
        <f>IF(N21=0," ",IF(N21&lt;&gt;150,"ERROR!"," "))</f>
        <v xml:space="preserve"> </v>
      </c>
      <c r="R21" s="598"/>
      <c r="S21" s="598"/>
    </row>
    <row r="22" spans="1:19" ht="16.5" thickBot="1">
      <c r="A22" s="628"/>
      <c r="B22" s="629" t="s">
        <v>127</v>
      </c>
      <c r="C22" s="930" t="s">
        <v>204</v>
      </c>
      <c r="D22" s="941"/>
      <c r="E22" s="941"/>
      <c r="F22" s="941"/>
      <c r="G22" s="941"/>
      <c r="H22" s="941"/>
      <c r="I22" s="941"/>
      <c r="J22" s="941"/>
      <c r="K22" s="941"/>
      <c r="L22" s="941"/>
      <c r="M22" s="941"/>
      <c r="N22" s="931"/>
      <c r="O22" s="947" t="s">
        <v>174</v>
      </c>
      <c r="P22" s="950"/>
      <c r="Q22" s="388">
        <f>COUNT(G9:G21)</f>
        <v>13</v>
      </c>
      <c r="R22" s="628"/>
      <c r="S22" s="628"/>
    </row>
    <row r="23" spans="1:19" ht="15.75">
      <c r="A23" s="598"/>
      <c r="B23" s="170"/>
      <c r="C23" s="169"/>
      <c r="D23" s="124"/>
      <c r="E23" s="170"/>
      <c r="F23" s="155"/>
      <c r="G23" s="155"/>
      <c r="H23" s="155"/>
      <c r="I23" s="155"/>
      <c r="J23" s="155"/>
      <c r="K23" s="155"/>
      <c r="L23" s="212"/>
      <c r="M23" s="598"/>
      <c r="N23" s="598"/>
      <c r="O23" s="598"/>
      <c r="P23" s="598"/>
      <c r="Q23" s="598"/>
      <c r="R23" s="598"/>
      <c r="S23" s="598"/>
    </row>
    <row r="24" spans="1:19" ht="16.5" thickBot="1">
      <c r="A24" s="598"/>
      <c r="B24" s="6"/>
      <c r="C24" s="599"/>
      <c r="D24" s="5"/>
      <c r="E24" s="600"/>
      <c r="F24" s="598"/>
      <c r="G24" s="598"/>
      <c r="H24" s="598"/>
      <c r="I24" s="598"/>
      <c r="J24" s="598"/>
      <c r="K24" s="598"/>
      <c r="L24" s="601"/>
      <c r="M24" s="598"/>
      <c r="N24" s="598"/>
      <c r="O24" s="598"/>
      <c r="P24" s="598"/>
      <c r="Q24" s="598"/>
      <c r="R24" s="598"/>
      <c r="S24" s="598"/>
    </row>
    <row r="25" spans="1:19" ht="26.25" thickBot="1">
      <c r="A25" s="598"/>
      <c r="B25" s="944" t="s">
        <v>205</v>
      </c>
      <c r="C25" s="945"/>
      <c r="D25" s="945"/>
      <c r="E25" s="945"/>
      <c r="F25" s="945"/>
      <c r="G25" s="945"/>
      <c r="H25" s="945"/>
      <c r="I25" s="945"/>
      <c r="J25" s="945"/>
      <c r="K25" s="945"/>
      <c r="L25" s="949"/>
      <c r="M25" s="598"/>
      <c r="N25" s="689">
        <v>150</v>
      </c>
      <c r="O25" s="690" t="s">
        <v>3</v>
      </c>
      <c r="P25" s="598"/>
      <c r="Q25" s="598"/>
      <c r="R25" s="598"/>
      <c r="S25" s="598"/>
    </row>
    <row r="26" spans="1:19" ht="30.75" thickBot="1">
      <c r="A26" s="598"/>
      <c r="B26" s="603" t="s">
        <v>4</v>
      </c>
      <c r="C26" s="487" t="s">
        <v>5</v>
      </c>
      <c r="D26" s="287" t="s">
        <v>6</v>
      </c>
      <c r="E26" s="17" t="s">
        <v>7</v>
      </c>
      <c r="F26" s="645" t="s">
        <v>8</v>
      </c>
      <c r="G26" s="646">
        <v>10</v>
      </c>
      <c r="H26" s="646">
        <v>9</v>
      </c>
      <c r="I26" s="646">
        <v>8</v>
      </c>
      <c r="J26" s="646">
        <v>7</v>
      </c>
      <c r="K26" s="647"/>
      <c r="L26" s="604">
        <v>0</v>
      </c>
      <c r="M26" s="691" t="s">
        <v>9</v>
      </c>
      <c r="N26" s="490" t="s">
        <v>202</v>
      </c>
      <c r="O26" s="554" t="s">
        <v>11</v>
      </c>
      <c r="P26" s="692" t="s">
        <v>12</v>
      </c>
      <c r="Q26" s="606" t="s">
        <v>13</v>
      </c>
      <c r="R26" s="598"/>
      <c r="S26" s="598"/>
    </row>
    <row r="27" spans="1:19" ht="16.5">
      <c r="A27" s="693"/>
      <c r="B27" s="247" t="s">
        <v>14</v>
      </c>
      <c r="C27" s="237">
        <v>6027</v>
      </c>
      <c r="D27" s="238" t="s">
        <v>26</v>
      </c>
      <c r="E27" s="239" t="s">
        <v>24</v>
      </c>
      <c r="F27" s="637">
        <v>540</v>
      </c>
      <c r="G27" s="638">
        <v>560</v>
      </c>
      <c r="H27" s="638">
        <v>288</v>
      </c>
      <c r="I27" s="638">
        <v>56</v>
      </c>
      <c r="J27" s="638">
        <v>7</v>
      </c>
      <c r="K27" s="216"/>
      <c r="L27" s="694"/>
      <c r="M27" s="691">
        <f t="shared" ref="M27:M34" si="5">SUM($F27:$K27)</f>
        <v>1451</v>
      </c>
      <c r="N27" s="695">
        <f t="shared" ref="N27:N34" si="6">(F27/10)+(G27/10)+(H27/9)+(I27/8)+(J27/7)+(K27/6)+L27</f>
        <v>150</v>
      </c>
      <c r="O27" s="696" t="str">
        <f>IF(M27&gt;1475,"Yes","NO")</f>
        <v>NO</v>
      </c>
      <c r="P27" s="697" t="str">
        <f>IF(O27="yes","HM","")</f>
        <v/>
      </c>
      <c r="Q27" s="55" t="str">
        <f t="shared" ref="Q27:Q34" si="7">IF(N27=0," ",IF(N27&lt;&gt;150,"ERROR!"," "))</f>
        <v xml:space="preserve"> </v>
      </c>
      <c r="R27" s="598"/>
      <c r="S27" s="598"/>
    </row>
    <row r="28" spans="1:19" ht="16.5">
      <c r="A28" s="693"/>
      <c r="B28" s="250" t="s">
        <v>32</v>
      </c>
      <c r="C28" s="134">
        <v>1128</v>
      </c>
      <c r="D28" s="81" t="s">
        <v>26</v>
      </c>
      <c r="E28" s="82" t="s">
        <v>24</v>
      </c>
      <c r="F28" s="640">
        <v>550</v>
      </c>
      <c r="G28" s="622">
        <v>510</v>
      </c>
      <c r="H28" s="622">
        <v>342</v>
      </c>
      <c r="I28" s="622">
        <v>32</v>
      </c>
      <c r="J28" s="622">
        <v>14</v>
      </c>
      <c r="K28" s="218"/>
      <c r="L28" s="623"/>
      <c r="M28" s="522">
        <f t="shared" si="5"/>
        <v>1448</v>
      </c>
      <c r="N28" s="698">
        <f t="shared" si="6"/>
        <v>150</v>
      </c>
      <c r="O28" s="699" t="str">
        <f>IF(M28&gt;1475,"Yes","NO")</f>
        <v>NO</v>
      </c>
      <c r="P28" s="700" t="str">
        <f>IF(O28="yes","HM","")</f>
        <v/>
      </c>
      <c r="Q28" s="55" t="str">
        <f t="shared" si="7"/>
        <v xml:space="preserve"> </v>
      </c>
      <c r="R28" s="598"/>
      <c r="S28" s="598"/>
    </row>
    <row r="29" spans="1:19" ht="16.5">
      <c r="A29" s="693"/>
      <c r="B29" s="701" t="s">
        <v>19</v>
      </c>
      <c r="C29" s="209">
        <v>1467</v>
      </c>
      <c r="D29" s="210" t="s">
        <v>18</v>
      </c>
      <c r="E29" s="125" t="s">
        <v>24</v>
      </c>
      <c r="F29" s="702">
        <v>540</v>
      </c>
      <c r="G29" s="703">
        <v>510</v>
      </c>
      <c r="H29" s="703">
        <v>342</v>
      </c>
      <c r="I29" s="703">
        <v>48</v>
      </c>
      <c r="J29" s="703">
        <v>7</v>
      </c>
      <c r="K29" s="704"/>
      <c r="L29" s="705"/>
      <c r="M29" s="531">
        <f t="shared" si="5"/>
        <v>1447</v>
      </c>
      <c r="N29" s="706">
        <f>(F29/10)+(G29/10)+(H29/9)+(I29/8)+(J29/7)+(K29/6)+L29</f>
        <v>150</v>
      </c>
      <c r="O29" s="657" t="str">
        <f>IF(M29&gt;1475,"Yes","NO")</f>
        <v>NO</v>
      </c>
      <c r="P29" s="707" t="str">
        <f>IF(O29="yes","HM","")</f>
        <v/>
      </c>
      <c r="Q29" s="55" t="str">
        <f>IF(N29=0," ",IF(N29&lt;&gt;150,"ERROR!"," "))</f>
        <v xml:space="preserve"> </v>
      </c>
      <c r="R29" s="598"/>
      <c r="S29" s="598"/>
    </row>
    <row r="30" spans="1:19" ht="17.25" thickBot="1">
      <c r="A30" s="693"/>
      <c r="B30" s="258" t="s">
        <v>17</v>
      </c>
      <c r="C30" s="117">
        <v>786</v>
      </c>
      <c r="D30" s="58" t="s">
        <v>18</v>
      </c>
      <c r="E30" s="87" t="s">
        <v>24</v>
      </c>
      <c r="F30" s="643">
        <v>460</v>
      </c>
      <c r="G30" s="616">
        <v>480</v>
      </c>
      <c r="H30" s="616">
        <v>405</v>
      </c>
      <c r="I30" s="616">
        <v>72</v>
      </c>
      <c r="J30" s="616">
        <v>14</v>
      </c>
      <c r="K30" s="226"/>
      <c r="L30" s="617"/>
      <c r="M30" s="538">
        <f t="shared" si="5"/>
        <v>1431</v>
      </c>
      <c r="N30" s="708">
        <f t="shared" si="6"/>
        <v>150</v>
      </c>
      <c r="O30" s="709" t="str">
        <f>IF(M30&gt;1475,"Yes","NO")</f>
        <v>NO</v>
      </c>
      <c r="P30" s="710" t="str">
        <f>IF(O30="yes","HM","")</f>
        <v/>
      </c>
      <c r="Q30" s="55" t="str">
        <f t="shared" si="7"/>
        <v xml:space="preserve"> </v>
      </c>
      <c r="R30" s="598"/>
      <c r="S30" s="598"/>
    </row>
    <row r="31" spans="1:19" ht="16.5">
      <c r="A31" s="693"/>
      <c r="B31" s="701" t="s">
        <v>50</v>
      </c>
      <c r="C31" s="209">
        <v>1467</v>
      </c>
      <c r="D31" s="210" t="s">
        <v>18</v>
      </c>
      <c r="E31" s="125" t="s">
        <v>31</v>
      </c>
      <c r="F31" s="702">
        <v>450</v>
      </c>
      <c r="G31" s="703">
        <v>470</v>
      </c>
      <c r="H31" s="703">
        <v>414</v>
      </c>
      <c r="I31" s="703">
        <v>72</v>
      </c>
      <c r="J31" s="703">
        <v>21</v>
      </c>
      <c r="K31" s="704"/>
      <c r="L31" s="620">
        <v>0</v>
      </c>
      <c r="M31" s="531">
        <f t="shared" si="5"/>
        <v>1427</v>
      </c>
      <c r="N31" s="706">
        <f t="shared" si="6"/>
        <v>150</v>
      </c>
      <c r="O31" s="711" t="str">
        <f>IF(M31&gt;1439,"Yes","NO")</f>
        <v>NO</v>
      </c>
      <c r="P31" s="707" t="str">
        <f>IF(O31="yes","M","")</f>
        <v/>
      </c>
      <c r="Q31" s="55" t="str">
        <f t="shared" si="7"/>
        <v xml:space="preserve"> </v>
      </c>
      <c r="R31" s="598"/>
      <c r="S31" s="598"/>
    </row>
    <row r="32" spans="1:19" ht="16.5" thickBot="1">
      <c r="A32" s="693"/>
      <c r="B32" s="258" t="s">
        <v>35</v>
      </c>
      <c r="C32" s="117">
        <v>13</v>
      </c>
      <c r="D32" s="58" t="s">
        <v>26</v>
      </c>
      <c r="E32" s="87" t="s">
        <v>31</v>
      </c>
      <c r="F32" s="643">
        <v>500</v>
      </c>
      <c r="G32" s="616">
        <v>390</v>
      </c>
      <c r="H32" s="616">
        <v>387</v>
      </c>
      <c r="I32" s="616">
        <v>120</v>
      </c>
      <c r="J32" s="616">
        <v>7</v>
      </c>
      <c r="K32" s="226"/>
      <c r="L32" s="617">
        <v>2</v>
      </c>
      <c r="M32" s="538">
        <f t="shared" si="5"/>
        <v>1404</v>
      </c>
      <c r="N32" s="708">
        <f>(F32/10)+(G32/10)+(H32/9)+(I32/8)+(J32/7)+(K32/6)+L32</f>
        <v>150</v>
      </c>
      <c r="O32" s="316" t="str">
        <f>IF(M32&gt;1439,"Yes","NO")</f>
        <v>NO</v>
      </c>
      <c r="P32" s="710" t="str">
        <f>IF(O32="yes","M","")</f>
        <v/>
      </c>
      <c r="Q32" s="55" t="str">
        <f t="shared" si="7"/>
        <v xml:space="preserve"> </v>
      </c>
      <c r="R32" s="598"/>
      <c r="S32" s="598"/>
    </row>
    <row r="33" spans="1:19" ht="17.25" thickBot="1">
      <c r="A33" s="693"/>
      <c r="B33" s="632" t="s">
        <v>75</v>
      </c>
      <c r="C33" s="712">
        <v>1118</v>
      </c>
      <c r="D33" s="309" t="s">
        <v>18</v>
      </c>
      <c r="E33" s="310" t="s">
        <v>48</v>
      </c>
      <c r="F33" s="713">
        <v>370</v>
      </c>
      <c r="G33" s="714">
        <v>350</v>
      </c>
      <c r="H33" s="714">
        <v>486</v>
      </c>
      <c r="I33" s="714">
        <v>128</v>
      </c>
      <c r="J33" s="714">
        <v>42</v>
      </c>
      <c r="K33" s="715"/>
      <c r="L33" s="716">
        <v>2</v>
      </c>
      <c r="M33" s="717">
        <f t="shared" si="5"/>
        <v>1376</v>
      </c>
      <c r="N33" s="718">
        <f t="shared" si="6"/>
        <v>150</v>
      </c>
      <c r="O33" s="719" t="str">
        <f>IF(M33&gt;1379,"Yes","NO")</f>
        <v>NO</v>
      </c>
      <c r="P33" s="719" t="str">
        <f>IF(O33="yes",G,"")</f>
        <v/>
      </c>
      <c r="Q33" s="55" t="str">
        <f t="shared" si="7"/>
        <v xml:space="preserve"> </v>
      </c>
      <c r="R33" s="598"/>
      <c r="S33" s="598"/>
    </row>
    <row r="34" spans="1:19" ht="17.25" thickBot="1">
      <c r="A34" s="693"/>
      <c r="B34" s="613" t="s">
        <v>133</v>
      </c>
      <c r="C34" s="519">
        <v>2296</v>
      </c>
      <c r="D34" s="30" t="s">
        <v>18</v>
      </c>
      <c r="E34" s="68" t="s">
        <v>67</v>
      </c>
      <c r="F34" s="720">
        <v>430</v>
      </c>
      <c r="G34" s="609">
        <v>290</v>
      </c>
      <c r="H34" s="609">
        <v>351</v>
      </c>
      <c r="I34" s="609">
        <v>208</v>
      </c>
      <c r="J34" s="609">
        <v>63</v>
      </c>
      <c r="K34" s="610"/>
      <c r="L34" s="620">
        <v>4</v>
      </c>
      <c r="M34" s="531">
        <f t="shared" si="5"/>
        <v>1342</v>
      </c>
      <c r="N34" s="695">
        <f t="shared" si="6"/>
        <v>150</v>
      </c>
      <c r="O34" s="711" t="str">
        <f>IF(M34&gt;1289,"Yes","NO")</f>
        <v>Yes</v>
      </c>
      <c r="P34" s="721" t="str">
        <f>IF(O34="yes","S","")</f>
        <v>S</v>
      </c>
      <c r="Q34" s="55" t="str">
        <f t="shared" si="7"/>
        <v xml:space="preserve"> </v>
      </c>
      <c r="R34" s="598"/>
      <c r="S34" s="598"/>
    </row>
    <row r="35" spans="1:19" ht="16.5" thickBot="1">
      <c r="A35" s="628"/>
      <c r="B35" s="629" t="s">
        <v>127</v>
      </c>
      <c r="C35" s="932" t="s">
        <v>204</v>
      </c>
      <c r="D35" s="933"/>
      <c r="E35" s="933"/>
      <c r="F35" s="933"/>
      <c r="G35" s="933"/>
      <c r="H35" s="933"/>
      <c r="I35" s="933"/>
      <c r="J35" s="933"/>
      <c r="K35" s="933"/>
      <c r="L35" s="933"/>
      <c r="M35" s="933"/>
      <c r="N35" s="933"/>
      <c r="O35" s="947" t="s">
        <v>174</v>
      </c>
      <c r="P35" s="950"/>
      <c r="Q35" s="388">
        <f>COUNT(G27:G34)</f>
        <v>8</v>
      </c>
      <c r="R35" s="628"/>
      <c r="S35" s="628"/>
    </row>
    <row r="36" spans="1:19" ht="15.75">
      <c r="A36" s="598"/>
      <c r="B36" s="6"/>
      <c r="C36" s="599"/>
      <c r="D36" s="5"/>
      <c r="E36" s="600"/>
      <c r="F36" s="598"/>
      <c r="G36" s="598"/>
      <c r="H36" s="598"/>
      <c r="I36" s="598"/>
      <c r="J36" s="598"/>
      <c r="K36" s="598"/>
      <c r="L36" s="601"/>
      <c r="M36" s="598"/>
      <c r="N36" s="598"/>
      <c r="O36" s="598"/>
      <c r="P36" s="598"/>
      <c r="Q36" s="598"/>
      <c r="R36" s="598"/>
      <c r="S36" s="598"/>
    </row>
    <row r="37" spans="1:19" ht="16.5" thickBot="1">
      <c r="A37" s="598"/>
      <c r="B37" s="6"/>
      <c r="C37" s="599"/>
      <c r="D37" s="5"/>
      <c r="E37" s="600"/>
      <c r="F37" s="598"/>
      <c r="G37" s="598"/>
      <c r="H37" s="598"/>
      <c r="I37" s="598"/>
      <c r="J37" s="598"/>
      <c r="K37" s="598"/>
      <c r="L37" s="601"/>
      <c r="M37" s="598"/>
      <c r="N37" s="598"/>
      <c r="O37" s="598"/>
      <c r="P37" s="598"/>
      <c r="Q37" s="598"/>
      <c r="R37" s="598"/>
      <c r="S37" s="598"/>
    </row>
    <row r="38" spans="1:19" ht="21.75" thickBot="1">
      <c r="A38" s="598"/>
      <c r="B38" s="910" t="str">
        <f>B2</f>
        <v>SAPS - PROVINCIAL CHAMPIONSHIP 2019</v>
      </c>
      <c r="C38" s="911"/>
      <c r="D38" s="911"/>
      <c r="E38" s="911"/>
      <c r="F38" s="911"/>
      <c r="G38" s="911"/>
      <c r="H38" s="911"/>
      <c r="I38" s="911"/>
      <c r="J38" s="911"/>
      <c r="K38" s="911"/>
      <c r="L38" s="911"/>
      <c r="M38" s="911"/>
      <c r="N38" s="911"/>
      <c r="O38" s="911"/>
      <c r="P38" s="911"/>
      <c r="Q38" s="912"/>
      <c r="R38" s="598"/>
      <c r="S38" s="598"/>
    </row>
    <row r="39" spans="1:19" ht="15.75" thickBot="1">
      <c r="A39" s="598"/>
      <c r="B39" s="346"/>
      <c r="C39" s="345"/>
      <c r="D39" s="5"/>
      <c r="E39" s="346"/>
      <c r="F39" s="485"/>
      <c r="G39" s="485"/>
      <c r="H39" s="485"/>
      <c r="I39" s="485"/>
      <c r="J39" s="485"/>
      <c r="K39" s="485"/>
      <c r="L39" s="485"/>
      <c r="M39" s="485"/>
      <c r="N39" s="344"/>
      <c r="O39" s="11"/>
      <c r="P39" s="598"/>
      <c r="Q39" s="598"/>
      <c r="R39" s="598"/>
      <c r="S39" s="598"/>
    </row>
    <row r="40" spans="1:19" ht="24" thickBot="1">
      <c r="A40" s="598"/>
      <c r="B40" s="907" t="str">
        <f>B4</f>
        <v>PPC EVENT RESULTS - SEPTEMBER 2019</v>
      </c>
      <c r="C40" s="908"/>
      <c r="D40" s="908"/>
      <c r="E40" s="908"/>
      <c r="F40" s="908"/>
      <c r="G40" s="908"/>
      <c r="H40" s="908"/>
      <c r="I40" s="908"/>
      <c r="J40" s="908"/>
      <c r="K40" s="908"/>
      <c r="L40" s="908"/>
      <c r="M40" s="908"/>
      <c r="N40" s="908"/>
      <c r="O40" s="970"/>
      <c r="P40" s="598"/>
      <c r="Q40" s="598"/>
      <c r="R40" s="598"/>
      <c r="S40" s="598"/>
    </row>
    <row r="41" spans="1:19" ht="16.5" thickBot="1">
      <c r="A41" s="598"/>
      <c r="B41" s="6"/>
      <c r="C41" s="599"/>
      <c r="D41" s="5"/>
      <c r="E41" s="600"/>
      <c r="F41" s="598"/>
      <c r="G41" s="598"/>
      <c r="H41" s="598"/>
      <c r="I41" s="598"/>
      <c r="J41" s="598"/>
      <c r="K41" s="598"/>
      <c r="L41" s="601"/>
      <c r="M41" s="598"/>
      <c r="N41" s="598"/>
      <c r="O41" s="598"/>
      <c r="P41" s="598"/>
      <c r="Q41" s="598"/>
      <c r="R41" s="598"/>
      <c r="S41" s="598"/>
    </row>
    <row r="42" spans="1:19" ht="24" thickBot="1">
      <c r="A42" s="598"/>
      <c r="B42" s="913" t="s">
        <v>206</v>
      </c>
      <c r="C42" s="914"/>
      <c r="D42" s="914"/>
      <c r="E42" s="914"/>
      <c r="F42" s="914"/>
      <c r="G42" s="914"/>
      <c r="H42" s="914"/>
      <c r="I42" s="914"/>
      <c r="J42" s="914"/>
      <c r="K42" s="914"/>
      <c r="L42" s="915"/>
      <c r="M42" s="598"/>
      <c r="N42" s="631">
        <v>60</v>
      </c>
      <c r="O42" s="722" t="s">
        <v>3</v>
      </c>
      <c r="P42" s="598"/>
      <c r="Q42" s="598"/>
      <c r="R42" s="598"/>
      <c r="S42" s="598"/>
    </row>
    <row r="43" spans="1:19" ht="30.75" thickBot="1">
      <c r="A43" s="598"/>
      <c r="B43" s="603" t="s">
        <v>4</v>
      </c>
      <c r="C43" s="487" t="s">
        <v>5</v>
      </c>
      <c r="D43" s="287" t="s">
        <v>6</v>
      </c>
      <c r="E43" s="17" t="s">
        <v>7</v>
      </c>
      <c r="F43" s="645" t="s">
        <v>8</v>
      </c>
      <c r="G43" s="646">
        <v>10</v>
      </c>
      <c r="H43" s="646">
        <v>9</v>
      </c>
      <c r="I43" s="646">
        <v>8</v>
      </c>
      <c r="J43" s="646">
        <v>7</v>
      </c>
      <c r="K43" s="647">
        <v>6</v>
      </c>
      <c r="L43" s="723">
        <v>0</v>
      </c>
      <c r="M43" s="691" t="s">
        <v>9</v>
      </c>
      <c r="N43" s="490" t="s">
        <v>202</v>
      </c>
      <c r="O43" s="554" t="s">
        <v>11</v>
      </c>
      <c r="P43" s="692" t="s">
        <v>12</v>
      </c>
      <c r="Q43" s="606" t="s">
        <v>13</v>
      </c>
      <c r="R43" s="598"/>
      <c r="S43" s="598"/>
    </row>
    <row r="44" spans="1:19" ht="15.75">
      <c r="A44" s="598"/>
      <c r="B44" s="239" t="s">
        <v>14</v>
      </c>
      <c r="C44" s="728">
        <v>6027</v>
      </c>
      <c r="D44" s="238" t="s">
        <v>26</v>
      </c>
      <c r="E44" s="239" t="s">
        <v>24</v>
      </c>
      <c r="F44" s="637">
        <v>260</v>
      </c>
      <c r="G44" s="638">
        <v>150</v>
      </c>
      <c r="H44" s="638">
        <v>162</v>
      </c>
      <c r="I44" s="638">
        <v>8</v>
      </c>
      <c r="J44" s="638"/>
      <c r="K44" s="216"/>
      <c r="L44" s="724"/>
      <c r="M44" s="639">
        <f>SUM($F44:$K44)</f>
        <v>580</v>
      </c>
      <c r="N44" s="695">
        <f t="shared" ref="N44:N49" si="8">(F44/10)+(G44/10)+(H44/9)+(I44/8)+(J44/7)+(K44/6)+L44</f>
        <v>60</v>
      </c>
      <c r="O44" s="729" t="str">
        <f>IF(M44&gt;589,"Yes","NO")</f>
        <v>NO</v>
      </c>
      <c r="P44" s="730" t="str">
        <f>IF(O44="yes","HM","")</f>
        <v/>
      </c>
      <c r="Q44" s="55" t="str">
        <f t="shared" ref="Q44:Q49" si="9">IF(N44=0," ",IF(N44&lt;&gt;60,"ERROR!"," "))</f>
        <v xml:space="preserve"> </v>
      </c>
      <c r="R44" s="598"/>
      <c r="S44" s="598"/>
    </row>
    <row r="45" spans="1:19" ht="16.5" thickBot="1">
      <c r="A45" s="598"/>
      <c r="B45" s="87" t="s">
        <v>17</v>
      </c>
      <c r="C45" s="254">
        <v>786</v>
      </c>
      <c r="D45" s="58" t="s">
        <v>18</v>
      </c>
      <c r="E45" s="87" t="s">
        <v>24</v>
      </c>
      <c r="F45" s="643">
        <v>210</v>
      </c>
      <c r="G45" s="616">
        <v>120</v>
      </c>
      <c r="H45" s="616">
        <v>225</v>
      </c>
      <c r="I45" s="616">
        <v>8</v>
      </c>
      <c r="J45" s="616">
        <v>7</v>
      </c>
      <c r="K45" s="226"/>
      <c r="L45" s="731"/>
      <c r="M45" s="538">
        <f>SUM($F45:$K45)</f>
        <v>570</v>
      </c>
      <c r="N45" s="708">
        <f t="shared" si="8"/>
        <v>60</v>
      </c>
      <c r="O45" s="732" t="str">
        <f>IF(M45&gt;589,"Yes","NO")</f>
        <v>NO</v>
      </c>
      <c r="P45" s="733" t="str">
        <f>IF(O45="yes","HM","")</f>
        <v/>
      </c>
      <c r="Q45" s="55" t="str">
        <f t="shared" si="9"/>
        <v xml:space="preserve"> </v>
      </c>
      <c r="R45" s="598"/>
      <c r="S45" s="598"/>
    </row>
    <row r="46" spans="1:19" ht="15.75">
      <c r="A46" s="598"/>
      <c r="B46" s="239" t="s">
        <v>19</v>
      </c>
      <c r="C46" s="728">
        <v>1467</v>
      </c>
      <c r="D46" s="238" t="s">
        <v>18</v>
      </c>
      <c r="E46" s="239" t="s">
        <v>31</v>
      </c>
      <c r="F46" s="637">
        <v>200</v>
      </c>
      <c r="G46" s="638">
        <v>160</v>
      </c>
      <c r="H46" s="638">
        <v>171</v>
      </c>
      <c r="I46" s="638">
        <v>40</v>
      </c>
      <c r="J46" s="638"/>
      <c r="K46" s="216"/>
      <c r="L46" s="734"/>
      <c r="M46" s="531">
        <f t="shared" ref="M46:M49" si="10">SUM($F46:$K46)</f>
        <v>571</v>
      </c>
      <c r="N46" s="695">
        <f t="shared" si="8"/>
        <v>60</v>
      </c>
      <c r="O46" s="735" t="str">
        <f>IF(M46&gt;575,"Yes","NO")</f>
        <v>NO</v>
      </c>
      <c r="P46" s="730" t="str">
        <f>IF(O46="yes","M","")</f>
        <v/>
      </c>
      <c r="Q46" s="55" t="str">
        <f t="shared" si="9"/>
        <v xml:space="preserve"> </v>
      </c>
      <c r="R46" s="598"/>
      <c r="S46" s="598"/>
    </row>
    <row r="47" spans="1:19" ht="16.5" thickBot="1">
      <c r="A47" s="598"/>
      <c r="B47" s="82" t="s">
        <v>32</v>
      </c>
      <c r="C47" s="145">
        <v>1128</v>
      </c>
      <c r="D47" s="81" t="s">
        <v>26</v>
      </c>
      <c r="E47" s="82" t="s">
        <v>31</v>
      </c>
      <c r="F47" s="640">
        <v>160</v>
      </c>
      <c r="G47" s="622">
        <v>170</v>
      </c>
      <c r="H47" s="622">
        <v>162</v>
      </c>
      <c r="I47" s="622">
        <v>56</v>
      </c>
      <c r="J47" s="622">
        <v>7</v>
      </c>
      <c r="K47" s="218"/>
      <c r="L47" s="736">
        <v>1</v>
      </c>
      <c r="M47" s="522">
        <f>SUM($F47:$K47)</f>
        <v>555</v>
      </c>
      <c r="N47" s="698">
        <f>(F47/10)+(G47/10)+(H47/9)+(I47/8)+(J47/7)+(K47/6)+L47</f>
        <v>60</v>
      </c>
      <c r="O47" s="737" t="str">
        <f>IF(M47&gt;575,"Yes","NO")</f>
        <v>NO</v>
      </c>
      <c r="P47" s="586" t="str">
        <f>IF(O47="yes","M","")</f>
        <v/>
      </c>
      <c r="Q47" s="55" t="str">
        <f>IF(N47=0," ",IF(N47&lt;&gt;60,"ERROR!"," "))</f>
        <v xml:space="preserve"> </v>
      </c>
      <c r="R47" s="598"/>
      <c r="S47" s="598"/>
    </row>
    <row r="48" spans="1:19" ht="15.75">
      <c r="A48" s="598"/>
      <c r="B48" s="68" t="s">
        <v>50</v>
      </c>
      <c r="C48" s="650">
        <v>1475</v>
      </c>
      <c r="D48" s="30" t="s">
        <v>18</v>
      </c>
      <c r="E48" s="68" t="s">
        <v>67</v>
      </c>
      <c r="F48" s="720">
        <v>180</v>
      </c>
      <c r="G48" s="609">
        <v>160</v>
      </c>
      <c r="H48" s="609">
        <v>108</v>
      </c>
      <c r="I48" s="609">
        <v>80</v>
      </c>
      <c r="J48" s="609">
        <v>28</v>
      </c>
      <c r="K48" s="610"/>
      <c r="L48" s="724"/>
      <c r="M48" s="639">
        <f t="shared" si="10"/>
        <v>556</v>
      </c>
      <c r="N48" s="738">
        <f t="shared" si="8"/>
        <v>60</v>
      </c>
      <c r="O48" s="739" t="str">
        <f>IF(M48&gt;575,"Yes","NO")</f>
        <v>NO</v>
      </c>
      <c r="P48" s="639" t="str">
        <f>IF(O48="yes","M","")</f>
        <v/>
      </c>
      <c r="Q48" s="55" t="str">
        <f t="shared" si="9"/>
        <v xml:space="preserve"> </v>
      </c>
      <c r="R48" s="598"/>
      <c r="S48" s="598"/>
    </row>
    <row r="49" spans="1:19" ht="16.5" thickBot="1">
      <c r="A49" s="598"/>
      <c r="B49" s="98" t="s">
        <v>75</v>
      </c>
      <c r="C49" s="260">
        <v>1118</v>
      </c>
      <c r="D49" s="228" t="s">
        <v>18</v>
      </c>
      <c r="E49" s="98" t="s">
        <v>67</v>
      </c>
      <c r="F49" s="740">
        <v>60</v>
      </c>
      <c r="G49" s="619">
        <v>90</v>
      </c>
      <c r="H49" s="619">
        <v>162</v>
      </c>
      <c r="I49" s="619">
        <v>96</v>
      </c>
      <c r="J49" s="619">
        <v>49</v>
      </c>
      <c r="K49" s="233"/>
      <c r="L49" s="741">
        <v>8</v>
      </c>
      <c r="M49" s="531">
        <f t="shared" si="10"/>
        <v>457</v>
      </c>
      <c r="N49" s="725">
        <f t="shared" si="8"/>
        <v>60</v>
      </c>
      <c r="O49" s="269" t="str">
        <f>IF(M49&gt;515,"Yes","NO")</f>
        <v>NO</v>
      </c>
      <c r="P49" s="742" t="str">
        <f>IF(O49="yes",G,"")</f>
        <v/>
      </c>
      <c r="Q49" s="55" t="str">
        <f t="shared" si="9"/>
        <v xml:space="preserve"> </v>
      </c>
      <c r="R49" s="598"/>
      <c r="S49" s="598"/>
    </row>
    <row r="50" spans="1:19" ht="16.5" thickBot="1">
      <c r="A50" s="628"/>
      <c r="B50" s="629" t="s">
        <v>127</v>
      </c>
      <c r="C50" s="930" t="s">
        <v>207</v>
      </c>
      <c r="D50" s="941"/>
      <c r="E50" s="941"/>
      <c r="F50" s="941"/>
      <c r="G50" s="941"/>
      <c r="H50" s="941"/>
      <c r="I50" s="941"/>
      <c r="J50" s="941"/>
      <c r="K50" s="941"/>
      <c r="L50" s="941"/>
      <c r="M50" s="941"/>
      <c r="N50" s="931"/>
      <c r="O50" s="947" t="s">
        <v>174</v>
      </c>
      <c r="P50" s="950"/>
      <c r="Q50" s="388">
        <f>COUNT(F44:F49)</f>
        <v>6</v>
      </c>
      <c r="R50" s="628"/>
      <c r="S50" s="628"/>
    </row>
    <row r="51" spans="1:19" ht="15.75">
      <c r="A51" s="598"/>
      <c r="B51" s="170"/>
      <c r="C51" s="169"/>
      <c r="D51" s="124"/>
      <c r="E51" s="170"/>
      <c r="F51" s="155"/>
      <c r="G51" s="155"/>
      <c r="H51" s="155"/>
      <c r="I51" s="155"/>
      <c r="J51" s="155"/>
      <c r="K51" s="155"/>
      <c r="L51" s="212"/>
      <c r="M51" s="598"/>
      <c r="N51" s="598"/>
      <c r="O51" s="598"/>
      <c r="P51" s="598"/>
      <c r="Q51" s="598"/>
      <c r="R51" s="598"/>
      <c r="S51" s="598"/>
    </row>
    <row r="52" spans="1:19" ht="16.5" thickBot="1">
      <c r="A52" s="598"/>
      <c r="B52" s="6"/>
      <c r="C52" s="599"/>
      <c r="D52" s="5"/>
      <c r="E52" s="600"/>
      <c r="F52" s="598"/>
      <c r="G52" s="598"/>
      <c r="H52" s="598"/>
      <c r="I52" s="598"/>
      <c r="J52" s="598"/>
      <c r="K52" s="598"/>
      <c r="L52" s="601"/>
      <c r="M52" s="598"/>
      <c r="N52" s="598"/>
      <c r="O52" s="598"/>
      <c r="P52" s="598"/>
      <c r="Q52" s="598"/>
      <c r="R52" s="598"/>
      <c r="S52" s="598"/>
    </row>
    <row r="53" spans="1:19" ht="24" thickBot="1">
      <c r="A53" s="598"/>
      <c r="B53" s="913" t="s">
        <v>208</v>
      </c>
      <c r="C53" s="914"/>
      <c r="D53" s="914"/>
      <c r="E53" s="914"/>
      <c r="F53" s="914"/>
      <c r="G53" s="914"/>
      <c r="H53" s="914"/>
      <c r="I53" s="914"/>
      <c r="J53" s="914"/>
      <c r="K53" s="914"/>
      <c r="L53" s="915"/>
      <c r="M53" s="598"/>
      <c r="N53" s="351">
        <v>60</v>
      </c>
      <c r="O53" s="722" t="s">
        <v>3</v>
      </c>
      <c r="P53" s="598"/>
      <c r="Q53" s="598"/>
      <c r="R53" s="598"/>
      <c r="S53" s="598"/>
    </row>
    <row r="54" spans="1:19" ht="30.75" thickBot="1">
      <c r="A54" s="598"/>
      <c r="B54" s="632" t="s">
        <v>4</v>
      </c>
      <c r="C54" s="283" t="s">
        <v>5</v>
      </c>
      <c r="D54" s="287" t="s">
        <v>6</v>
      </c>
      <c r="E54" s="310" t="s">
        <v>7</v>
      </c>
      <c r="F54" s="633" t="s">
        <v>8</v>
      </c>
      <c r="G54" s="634">
        <v>10</v>
      </c>
      <c r="H54" s="634">
        <v>9</v>
      </c>
      <c r="I54" s="634">
        <v>8</v>
      </c>
      <c r="J54" s="634">
        <v>7</v>
      </c>
      <c r="K54" s="635">
        <v>6</v>
      </c>
      <c r="L54" s="743">
        <v>0</v>
      </c>
      <c r="M54" s="605" t="s">
        <v>9</v>
      </c>
      <c r="N54" s="490" t="s">
        <v>202</v>
      </c>
      <c r="O54" s="554" t="s">
        <v>11</v>
      </c>
      <c r="P54" s="692" t="s">
        <v>12</v>
      </c>
      <c r="Q54" s="606" t="s">
        <v>13</v>
      </c>
      <c r="R54" s="598"/>
      <c r="S54" s="598"/>
    </row>
    <row r="55" spans="1:19" ht="15.75">
      <c r="A55" s="598"/>
      <c r="B55" s="164" t="s">
        <v>19</v>
      </c>
      <c r="C55" s="145">
        <v>1467</v>
      </c>
      <c r="D55" s="81" t="s">
        <v>18</v>
      </c>
      <c r="E55" s="82" t="s">
        <v>24</v>
      </c>
      <c r="F55" s="621">
        <v>210</v>
      </c>
      <c r="G55" s="622">
        <v>180</v>
      </c>
      <c r="H55" s="622">
        <v>162</v>
      </c>
      <c r="I55" s="622">
        <v>24</v>
      </c>
      <c r="J55" s="622"/>
      <c r="K55" s="218"/>
      <c r="L55" s="620"/>
      <c r="M55" s="531">
        <f t="shared" ref="M55:M60" si="11">SUM($F55:$K55)</f>
        <v>576</v>
      </c>
      <c r="N55" s="725">
        <f t="shared" ref="N55:N60" si="12">(F55/10)+(G55/10)+(H55/9)+(I55/8)+(J55/7)+(K55/6)+L55</f>
        <v>60</v>
      </c>
      <c r="O55" s="68" t="str">
        <f>IF(M55&gt;589,"Yes","NO")</f>
        <v>NO</v>
      </c>
      <c r="P55" s="522" t="str">
        <f>IF(O55="yes","M","")</f>
        <v/>
      </c>
      <c r="Q55" s="55" t="str">
        <f>IF(N55=0," ",IF(N55&lt;&gt;60,"ERROR!"," "))</f>
        <v xml:space="preserve"> </v>
      </c>
      <c r="R55" s="598"/>
      <c r="S55" s="598"/>
    </row>
    <row r="56" spans="1:19" ht="15.75">
      <c r="A56" s="598"/>
      <c r="B56" s="307" t="s">
        <v>14</v>
      </c>
      <c r="C56" s="260">
        <v>6027</v>
      </c>
      <c r="D56" s="228" t="s">
        <v>26</v>
      </c>
      <c r="E56" s="98" t="s">
        <v>24</v>
      </c>
      <c r="F56" s="740">
        <v>210</v>
      </c>
      <c r="G56" s="619">
        <v>160</v>
      </c>
      <c r="H56" s="619">
        <v>162</v>
      </c>
      <c r="I56" s="619">
        <v>32</v>
      </c>
      <c r="J56" s="619">
        <v>7</v>
      </c>
      <c r="K56" s="233"/>
      <c r="L56" s="620"/>
      <c r="M56" s="531">
        <f t="shared" si="11"/>
        <v>571</v>
      </c>
      <c r="N56" s="725">
        <f t="shared" si="12"/>
        <v>60</v>
      </c>
      <c r="O56" s="215" t="str">
        <f>IF(M56&gt;589,"Yes","NO")</f>
        <v>NO</v>
      </c>
      <c r="P56" s="744" t="str">
        <f>IF(O56="yes","HM","")</f>
        <v/>
      </c>
      <c r="Q56" s="38" t="str">
        <f>IF(N56=0," ",IF(N56&lt;&gt;60,"ERROR!"," "))</f>
        <v xml:space="preserve"> </v>
      </c>
      <c r="R56" s="598"/>
      <c r="S56" s="598"/>
    </row>
    <row r="57" spans="1:19" ht="16.5" thickBot="1">
      <c r="A57" s="598"/>
      <c r="B57" s="317" t="s">
        <v>17</v>
      </c>
      <c r="C57" s="254">
        <v>786</v>
      </c>
      <c r="D57" s="58" t="s">
        <v>18</v>
      </c>
      <c r="E57" s="87" t="s">
        <v>24</v>
      </c>
      <c r="F57" s="643">
        <v>170</v>
      </c>
      <c r="G57" s="616">
        <v>190</v>
      </c>
      <c r="H57" s="616">
        <v>171</v>
      </c>
      <c r="I57" s="616">
        <v>32</v>
      </c>
      <c r="J57" s="616">
        <v>7</v>
      </c>
      <c r="K57" s="226"/>
      <c r="L57" s="617"/>
      <c r="M57" s="538">
        <f t="shared" si="11"/>
        <v>570</v>
      </c>
      <c r="N57" s="708">
        <f t="shared" si="12"/>
        <v>60</v>
      </c>
      <c r="O57" s="87" t="str">
        <f>IF(M57&gt;589,"Yes","NO")</f>
        <v>NO</v>
      </c>
      <c r="P57" s="538" t="str">
        <f>IF(O57="yes","HM","")</f>
        <v/>
      </c>
      <c r="Q57" s="55" t="str">
        <f t="shared" ref="Q57:Q59" si="13">IF(N57=0," ",IF(N57&lt;&gt;60,"ERROR!"," "))</f>
        <v xml:space="preserve"> </v>
      </c>
      <c r="R57" s="598"/>
      <c r="S57" s="598"/>
    </row>
    <row r="58" spans="1:19" ht="16.5" thickBot="1">
      <c r="A58" s="598"/>
      <c r="B58" s="307" t="s">
        <v>35</v>
      </c>
      <c r="C58" s="260">
        <v>13</v>
      </c>
      <c r="D58" s="228" t="s">
        <v>26</v>
      </c>
      <c r="E58" s="98" t="s">
        <v>31</v>
      </c>
      <c r="F58" s="740">
        <v>100</v>
      </c>
      <c r="G58" s="619">
        <v>20</v>
      </c>
      <c r="H58" s="619">
        <v>99</v>
      </c>
      <c r="I58" s="619">
        <v>192</v>
      </c>
      <c r="J58" s="619">
        <v>63</v>
      </c>
      <c r="K58" s="233"/>
      <c r="L58" s="620">
        <v>4</v>
      </c>
      <c r="M58" s="678">
        <f>SUM($F58:$K58)</f>
        <v>474</v>
      </c>
      <c r="N58" s="725">
        <f>(F58/10)+(G58/10)+(H58/9)+(I58/8)+(J58/7)+(K58/6)+L58</f>
        <v>60</v>
      </c>
      <c r="O58" s="87" t="str">
        <f t="shared" ref="O58:O61" si="14">IF(M58&gt;589,"Yes","NO")</f>
        <v>NO</v>
      </c>
      <c r="P58" s="742" t="str">
        <f>IF(O58="yes",S,"")</f>
        <v/>
      </c>
      <c r="Q58" s="55" t="str">
        <f>IF(N58=0," ",IF(N58&lt;&gt;60,"ERROR!"," "))</f>
        <v xml:space="preserve"> </v>
      </c>
      <c r="R58" s="598"/>
      <c r="S58" s="598"/>
    </row>
    <row r="59" spans="1:19" ht="16.5" thickBot="1">
      <c r="A59" s="598"/>
      <c r="B59" s="239" t="s">
        <v>32</v>
      </c>
      <c r="C59" s="728">
        <v>1128</v>
      </c>
      <c r="D59" s="238" t="s">
        <v>26</v>
      </c>
      <c r="E59" s="239" t="s">
        <v>67</v>
      </c>
      <c r="F59" s="637">
        <v>110</v>
      </c>
      <c r="G59" s="638">
        <v>160</v>
      </c>
      <c r="H59" s="638">
        <v>252</v>
      </c>
      <c r="I59" s="638">
        <v>40</v>
      </c>
      <c r="J59" s="638"/>
      <c r="K59" s="216"/>
      <c r="L59" s="694"/>
      <c r="M59" s="531">
        <f t="shared" si="11"/>
        <v>562</v>
      </c>
      <c r="N59" s="695">
        <f t="shared" si="12"/>
        <v>60</v>
      </c>
      <c r="O59" s="87" t="str">
        <f t="shared" si="14"/>
        <v>NO</v>
      </c>
      <c r="P59" s="730" t="str">
        <f>IF(O59="yes","M","")</f>
        <v/>
      </c>
      <c r="Q59" s="55" t="str">
        <f t="shared" si="13"/>
        <v xml:space="preserve"> </v>
      </c>
      <c r="R59" s="598"/>
      <c r="S59" s="598"/>
    </row>
    <row r="60" spans="1:19" ht="16.5" thickBot="1">
      <c r="A60" s="598"/>
      <c r="B60" s="82" t="s">
        <v>50</v>
      </c>
      <c r="C60" s="145">
        <v>1475</v>
      </c>
      <c r="D60" s="81" t="s">
        <v>18</v>
      </c>
      <c r="E60" s="82" t="s">
        <v>67</v>
      </c>
      <c r="F60" s="640">
        <v>130</v>
      </c>
      <c r="G60" s="622">
        <v>140</v>
      </c>
      <c r="H60" s="622">
        <v>153</v>
      </c>
      <c r="I60" s="622">
        <v>104</v>
      </c>
      <c r="J60" s="622">
        <v>21</v>
      </c>
      <c r="K60" s="218"/>
      <c r="L60" s="623"/>
      <c r="M60" s="522">
        <f t="shared" si="11"/>
        <v>548</v>
      </c>
      <c r="N60" s="745">
        <f t="shared" si="12"/>
        <v>60</v>
      </c>
      <c r="O60" s="87" t="str">
        <f t="shared" si="14"/>
        <v>NO</v>
      </c>
      <c r="P60" s="522" t="str">
        <f>IF(O60="yes","M","")</f>
        <v/>
      </c>
      <c r="Q60" s="55" t="str">
        <f>IF(N60=0," ",IF(N60&lt;&gt;60,"ERROR!"," "))</f>
        <v xml:space="preserve"> </v>
      </c>
      <c r="R60" s="598"/>
      <c r="S60" s="598"/>
    </row>
    <row r="61" spans="1:19" ht="16.5" thickBot="1">
      <c r="A61" s="598"/>
      <c r="B61" s="82" t="s">
        <v>133</v>
      </c>
      <c r="C61" s="145">
        <v>2296</v>
      </c>
      <c r="D61" s="81" t="s">
        <v>18</v>
      </c>
      <c r="E61" s="82" t="s">
        <v>67</v>
      </c>
      <c r="F61" s="621">
        <v>120</v>
      </c>
      <c r="G61" s="622">
        <v>140</v>
      </c>
      <c r="H61" s="622">
        <v>135</v>
      </c>
      <c r="I61" s="622">
        <v>64</v>
      </c>
      <c r="J61" s="622">
        <v>28</v>
      </c>
      <c r="K61" s="218"/>
      <c r="L61" s="623">
        <v>7</v>
      </c>
      <c r="M61" s="522">
        <f>SUM($F61:$K61)</f>
        <v>487</v>
      </c>
      <c r="N61" s="698">
        <f>(F61/10)+(G61/10)+(H61/9)+(I61/8)+(J61/7)+(K61/6)+L61</f>
        <v>60</v>
      </c>
      <c r="O61" s="87" t="str">
        <f t="shared" si="14"/>
        <v>NO</v>
      </c>
      <c r="P61" s="746" t="str">
        <f>IF(O61="yes",G,"")</f>
        <v/>
      </c>
      <c r="Q61" s="55" t="str">
        <f>IF(N61=0," ",IF(N61&lt;&gt;60,"ERROR!"," "))</f>
        <v xml:space="preserve"> </v>
      </c>
      <c r="R61" s="598"/>
      <c r="S61" s="598"/>
    </row>
    <row r="62" spans="1:19" ht="16.5" thickBot="1">
      <c r="A62" s="628"/>
      <c r="B62" s="629" t="s">
        <v>127</v>
      </c>
      <c r="C62" s="930" t="s">
        <v>207</v>
      </c>
      <c r="D62" s="941"/>
      <c r="E62" s="941"/>
      <c r="F62" s="941"/>
      <c r="G62" s="941"/>
      <c r="H62" s="941"/>
      <c r="I62" s="941"/>
      <c r="J62" s="941"/>
      <c r="K62" s="941"/>
      <c r="L62" s="941"/>
      <c r="M62" s="941"/>
      <c r="N62" s="931"/>
      <c r="O62" s="947" t="s">
        <v>174</v>
      </c>
      <c r="P62" s="950"/>
      <c r="Q62" s="388">
        <f>COUNT(F54:F61)</f>
        <v>7</v>
      </c>
      <c r="R62" s="628"/>
      <c r="S62" s="628"/>
    </row>
    <row r="63" spans="1:19" ht="16.5" thickBot="1">
      <c r="A63" s="598"/>
      <c r="B63" s="170"/>
      <c r="C63" s="169"/>
      <c r="D63" s="124"/>
      <c r="E63" s="170"/>
      <c r="F63" s="155"/>
      <c r="G63" s="155"/>
      <c r="H63" s="155"/>
      <c r="I63" s="155"/>
      <c r="J63" s="155"/>
      <c r="K63" s="155"/>
      <c r="L63" s="540"/>
      <c r="M63" s="598"/>
      <c r="N63" s="598"/>
      <c r="O63" s="598"/>
      <c r="P63" s="598"/>
      <c r="Q63" s="598"/>
      <c r="R63" s="598"/>
      <c r="S63" s="598"/>
    </row>
    <row r="64" spans="1:19" ht="21.75" thickBot="1">
      <c r="A64" s="598"/>
      <c r="B64" s="910" t="s">
        <v>0</v>
      </c>
      <c r="C64" s="911"/>
      <c r="D64" s="911"/>
      <c r="E64" s="911"/>
      <c r="F64" s="911"/>
      <c r="G64" s="911"/>
      <c r="H64" s="911"/>
      <c r="I64" s="911"/>
      <c r="J64" s="911"/>
      <c r="K64" s="911"/>
      <c r="L64" s="911"/>
      <c r="M64" s="911"/>
      <c r="N64" s="911"/>
      <c r="O64" s="911"/>
      <c r="P64" s="911"/>
      <c r="Q64" s="912"/>
      <c r="R64" s="598"/>
      <c r="S64" s="598"/>
    </row>
    <row r="65" spans="1:19" ht="15.75" thickBot="1">
      <c r="A65" s="598"/>
      <c r="B65" s="346"/>
      <c r="C65" s="345"/>
      <c r="D65" s="5"/>
      <c r="E65" s="346"/>
      <c r="F65" s="485"/>
      <c r="G65" s="485"/>
      <c r="H65" s="485"/>
      <c r="I65" s="485"/>
      <c r="J65" s="485"/>
      <c r="K65" s="485"/>
      <c r="L65" s="485"/>
      <c r="M65" s="485"/>
      <c r="N65" s="344"/>
      <c r="O65" s="11"/>
      <c r="P65" s="598"/>
      <c r="Q65" s="598"/>
      <c r="R65" s="598"/>
      <c r="S65" s="598"/>
    </row>
    <row r="66" spans="1:19" ht="24" thickBot="1">
      <c r="A66" s="598"/>
      <c r="B66" s="907" t="str">
        <f>B40</f>
        <v>PPC EVENT RESULTS - SEPTEMBER 2019</v>
      </c>
      <c r="C66" s="908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70"/>
      <c r="P66" s="598"/>
      <c r="Q66" s="598"/>
      <c r="R66" s="598"/>
      <c r="S66" s="598"/>
    </row>
    <row r="67" spans="1:19" ht="15.75">
      <c r="A67" s="598"/>
      <c r="B67" s="6"/>
      <c r="C67" s="599"/>
      <c r="D67" s="5"/>
      <c r="E67" s="600"/>
      <c r="F67" s="598"/>
      <c r="G67" s="598"/>
      <c r="H67" s="598"/>
      <c r="I67" s="598"/>
      <c r="J67" s="598"/>
      <c r="K67" s="598"/>
      <c r="L67" s="601"/>
      <c r="M67" s="598"/>
      <c r="N67" s="598"/>
      <c r="O67" s="598"/>
      <c r="P67" s="598"/>
      <c r="Q67" s="598"/>
      <c r="R67" s="598"/>
      <c r="S67" s="598"/>
    </row>
    <row r="68" spans="1:19" ht="16.5" thickBot="1">
      <c r="A68" s="2"/>
      <c r="B68" s="6"/>
      <c r="C68" s="4"/>
      <c r="D68" s="5"/>
      <c r="E68" s="6"/>
      <c r="F68" s="2"/>
      <c r="G68" s="2"/>
      <c r="H68" s="2"/>
      <c r="I68" s="2"/>
      <c r="J68" s="2"/>
      <c r="K68" s="2"/>
      <c r="L68" s="601"/>
      <c r="M68" s="2"/>
      <c r="N68" s="3"/>
      <c r="O68" s="11"/>
      <c r="P68" s="2"/>
      <c r="Q68" s="2"/>
      <c r="R68" s="598"/>
      <c r="S68" s="598"/>
    </row>
    <row r="69" spans="1:19" ht="24" thickBot="1">
      <c r="A69" s="2"/>
      <c r="B69" s="913" t="s">
        <v>209</v>
      </c>
      <c r="C69" s="914"/>
      <c r="D69" s="914"/>
      <c r="E69" s="914"/>
      <c r="F69" s="914"/>
      <c r="G69" s="914"/>
      <c r="H69" s="914"/>
      <c r="I69" s="914"/>
      <c r="J69" s="914"/>
      <c r="K69" s="939"/>
      <c r="L69" s="915"/>
      <c r="M69" s="212"/>
      <c r="N69" s="631">
        <v>48</v>
      </c>
      <c r="O69" s="722" t="s">
        <v>3</v>
      </c>
      <c r="P69" s="747"/>
      <c r="Q69" s="747"/>
      <c r="R69" s="598"/>
      <c r="S69" s="598"/>
    </row>
    <row r="70" spans="1:19" ht="30.75" thickBot="1">
      <c r="A70" s="3"/>
      <c r="B70" s="632" t="s">
        <v>4</v>
      </c>
      <c r="C70" s="283" t="s">
        <v>5</v>
      </c>
      <c r="D70" s="287" t="s">
        <v>6</v>
      </c>
      <c r="E70" s="17" t="s">
        <v>7</v>
      </c>
      <c r="F70" s="633" t="s">
        <v>8</v>
      </c>
      <c r="G70" s="634">
        <v>10</v>
      </c>
      <c r="H70" s="634">
        <v>9</v>
      </c>
      <c r="I70" s="634">
        <v>8</v>
      </c>
      <c r="J70" s="635">
        <v>7</v>
      </c>
      <c r="K70" s="554">
        <v>6</v>
      </c>
      <c r="L70" s="748">
        <v>0</v>
      </c>
      <c r="M70" s="605" t="s">
        <v>9</v>
      </c>
      <c r="N70" s="749" t="s">
        <v>10</v>
      </c>
      <c r="O70" s="554" t="s">
        <v>11</v>
      </c>
      <c r="P70" s="692" t="s">
        <v>12</v>
      </c>
      <c r="Q70" s="27" t="s">
        <v>13</v>
      </c>
      <c r="R70" s="598"/>
      <c r="S70" s="598"/>
    </row>
    <row r="71" spans="1:19" ht="15.75">
      <c r="A71" s="2"/>
      <c r="B71" s="750" t="s">
        <v>14</v>
      </c>
      <c r="C71" s="751">
        <v>6027</v>
      </c>
      <c r="D71" s="228" t="s">
        <v>26</v>
      </c>
      <c r="E71" s="307" t="s">
        <v>16</v>
      </c>
      <c r="F71" s="752">
        <v>320</v>
      </c>
      <c r="G71" s="753">
        <v>120</v>
      </c>
      <c r="H71" s="753">
        <v>36</v>
      </c>
      <c r="I71" s="753"/>
      <c r="J71" s="754"/>
      <c r="K71" s="755"/>
      <c r="L71" s="756"/>
      <c r="M71" s="522">
        <f t="shared" ref="M71:M102" si="15">SUM($F71:$K71)</f>
        <v>476</v>
      </c>
      <c r="N71" s="757">
        <f t="shared" ref="N71:N128" si="16">(F71/10)+(G71/10)+(H71/9)+(I71/8)+(J71/7)+(K71/6)+L71</f>
        <v>48</v>
      </c>
      <c r="O71" s="942"/>
      <c r="P71" s="974"/>
      <c r="Q71" s="55"/>
      <c r="R71" s="598"/>
      <c r="S71" s="598"/>
    </row>
    <row r="72" spans="1:19" ht="15.75">
      <c r="A72" s="2"/>
      <c r="B72" s="250" t="s">
        <v>226</v>
      </c>
      <c r="C72" s="511">
        <v>2</v>
      </c>
      <c r="D72" s="81" t="s">
        <v>26</v>
      </c>
      <c r="E72" s="98" t="s">
        <v>16</v>
      </c>
      <c r="F72" s="740">
        <v>310</v>
      </c>
      <c r="G72" s="619">
        <v>120</v>
      </c>
      <c r="H72" s="619">
        <v>45</v>
      </c>
      <c r="I72" s="619"/>
      <c r="J72" s="233"/>
      <c r="K72" s="758"/>
      <c r="L72" s="759"/>
      <c r="M72" s="522">
        <f t="shared" si="15"/>
        <v>475</v>
      </c>
      <c r="N72" s="757">
        <f t="shared" si="16"/>
        <v>48</v>
      </c>
      <c r="O72" s="942"/>
      <c r="P72" s="974"/>
      <c r="Q72" s="55"/>
      <c r="R72" s="598"/>
      <c r="S72" s="598"/>
    </row>
    <row r="73" spans="1:19" ht="15.75">
      <c r="A73" s="2"/>
      <c r="B73" s="513" t="s">
        <v>22</v>
      </c>
      <c r="C73" s="589">
        <v>1266</v>
      </c>
      <c r="D73" s="228" t="s">
        <v>23</v>
      </c>
      <c r="E73" s="98" t="s">
        <v>16</v>
      </c>
      <c r="F73" s="740">
        <v>240</v>
      </c>
      <c r="G73" s="619">
        <v>150</v>
      </c>
      <c r="H73" s="619">
        <v>81</v>
      </c>
      <c r="I73" s="619"/>
      <c r="J73" s="233"/>
      <c r="K73" s="758"/>
      <c r="L73" s="759"/>
      <c r="M73" s="522">
        <f t="shared" si="15"/>
        <v>471</v>
      </c>
      <c r="N73" s="757">
        <f t="shared" si="16"/>
        <v>48</v>
      </c>
      <c r="O73" s="942"/>
      <c r="P73" s="974"/>
      <c r="Q73" s="55"/>
      <c r="R73" s="598"/>
      <c r="S73" s="598"/>
    </row>
    <row r="74" spans="1:19" ht="15.75">
      <c r="A74" s="2"/>
      <c r="B74" s="513" t="s">
        <v>50</v>
      </c>
      <c r="C74" s="760">
        <v>1475</v>
      </c>
      <c r="D74" s="228" t="s">
        <v>18</v>
      </c>
      <c r="E74" s="98" t="s">
        <v>16</v>
      </c>
      <c r="F74" s="761">
        <v>220</v>
      </c>
      <c r="G74" s="762">
        <v>160</v>
      </c>
      <c r="H74" s="762">
        <v>90</v>
      </c>
      <c r="I74" s="762"/>
      <c r="J74" s="263"/>
      <c r="K74" s="269"/>
      <c r="L74" s="759"/>
      <c r="M74" s="522">
        <f t="shared" si="15"/>
        <v>470</v>
      </c>
      <c r="N74" s="757">
        <f t="shared" si="16"/>
        <v>48</v>
      </c>
      <c r="O74" s="942"/>
      <c r="P74" s="974"/>
      <c r="Q74" s="55"/>
      <c r="R74" s="598"/>
      <c r="S74" s="598"/>
    </row>
    <row r="75" spans="1:19" ht="15.75">
      <c r="A75" s="2"/>
      <c r="B75" s="513" t="s">
        <v>19</v>
      </c>
      <c r="C75" s="589">
        <v>1467</v>
      </c>
      <c r="D75" s="228" t="s">
        <v>18</v>
      </c>
      <c r="E75" s="98" t="s">
        <v>16</v>
      </c>
      <c r="F75" s="740">
        <v>220</v>
      </c>
      <c r="G75" s="619">
        <v>150</v>
      </c>
      <c r="H75" s="619">
        <v>99</v>
      </c>
      <c r="I75" s="619"/>
      <c r="J75" s="233"/>
      <c r="K75" s="758"/>
      <c r="L75" s="759"/>
      <c r="M75" s="522">
        <f t="shared" si="15"/>
        <v>469</v>
      </c>
      <c r="N75" s="757">
        <f t="shared" si="16"/>
        <v>48</v>
      </c>
      <c r="O75" s="942"/>
      <c r="P75" s="974"/>
      <c r="Q75" s="55"/>
      <c r="R75" s="598"/>
      <c r="S75" s="598"/>
    </row>
    <row r="76" spans="1:19" ht="15.75">
      <c r="A76" s="2"/>
      <c r="B76" s="750" t="s">
        <v>32</v>
      </c>
      <c r="C76" s="589">
        <v>1128</v>
      </c>
      <c r="D76" s="228" t="s">
        <v>15</v>
      </c>
      <c r="E76" s="98" t="s">
        <v>16</v>
      </c>
      <c r="F76" s="740">
        <v>260</v>
      </c>
      <c r="G76" s="619">
        <v>130</v>
      </c>
      <c r="H76" s="619">
        <v>63</v>
      </c>
      <c r="I76" s="619">
        <v>16</v>
      </c>
      <c r="J76" s="233"/>
      <c r="K76" s="758"/>
      <c r="L76" s="759"/>
      <c r="M76" s="522">
        <f t="shared" si="15"/>
        <v>469</v>
      </c>
      <c r="N76" s="757">
        <f>(F76/10)+(G76/10)+(H76/9)+(I76/8)+(J76/7)+(K76/6)+L76</f>
        <v>48</v>
      </c>
      <c r="O76" s="942"/>
      <c r="P76" s="974"/>
      <c r="Q76" s="55"/>
      <c r="R76" s="598"/>
      <c r="S76" s="598"/>
    </row>
    <row r="77" spans="1:19" ht="15.75">
      <c r="A77" s="2"/>
      <c r="B77" s="513" t="s">
        <v>27</v>
      </c>
      <c r="C77" s="589">
        <v>2434</v>
      </c>
      <c r="D77" s="228" t="s">
        <v>28</v>
      </c>
      <c r="E77" s="98" t="s">
        <v>16</v>
      </c>
      <c r="F77" s="740">
        <v>250</v>
      </c>
      <c r="G77" s="619">
        <v>120</v>
      </c>
      <c r="H77" s="619">
        <v>81</v>
      </c>
      <c r="I77" s="619">
        <v>16</v>
      </c>
      <c r="J77" s="233"/>
      <c r="K77" s="758"/>
      <c r="L77" s="759"/>
      <c r="M77" s="522">
        <f t="shared" si="15"/>
        <v>467</v>
      </c>
      <c r="N77" s="757">
        <f>(F77/10)+(G77/10)+(H77/9)+(I77/8)+(J77/7)+(K77/6)+L77</f>
        <v>48</v>
      </c>
      <c r="O77" s="942"/>
      <c r="P77" s="974"/>
      <c r="Q77" s="55"/>
      <c r="R77" s="598"/>
      <c r="S77" s="598"/>
    </row>
    <row r="78" spans="1:19" ht="15.75">
      <c r="A78" s="2"/>
      <c r="B78" s="513" t="s">
        <v>20</v>
      </c>
      <c r="C78" s="589">
        <v>1376</v>
      </c>
      <c r="D78" s="228" t="s">
        <v>21</v>
      </c>
      <c r="E78" s="98" t="s">
        <v>16</v>
      </c>
      <c r="F78" s="740">
        <v>240</v>
      </c>
      <c r="G78" s="619">
        <v>120</v>
      </c>
      <c r="H78" s="619">
        <v>90</v>
      </c>
      <c r="I78" s="619">
        <v>16</v>
      </c>
      <c r="J78" s="233"/>
      <c r="K78" s="758"/>
      <c r="L78" s="759"/>
      <c r="M78" s="522">
        <f t="shared" si="15"/>
        <v>466</v>
      </c>
      <c r="N78" s="757">
        <f t="shared" si="16"/>
        <v>48</v>
      </c>
      <c r="O78" s="942"/>
      <c r="P78" s="974"/>
      <c r="Q78" s="55"/>
      <c r="R78" s="598"/>
      <c r="S78" s="598"/>
    </row>
    <row r="79" spans="1:19" ht="15.75">
      <c r="A79" s="2"/>
      <c r="B79" s="513" t="s">
        <v>63</v>
      </c>
      <c r="C79" s="589">
        <v>1476</v>
      </c>
      <c r="D79" s="228" t="s">
        <v>26</v>
      </c>
      <c r="E79" s="98" t="s">
        <v>16</v>
      </c>
      <c r="F79" s="740">
        <v>150</v>
      </c>
      <c r="G79" s="619">
        <v>90</v>
      </c>
      <c r="H79" s="619">
        <v>162</v>
      </c>
      <c r="I79" s="619">
        <v>16</v>
      </c>
      <c r="J79" s="233">
        <v>21</v>
      </c>
      <c r="K79" s="758">
        <v>0</v>
      </c>
      <c r="L79" s="759">
        <v>1</v>
      </c>
      <c r="M79" s="522">
        <f t="shared" si="15"/>
        <v>439</v>
      </c>
      <c r="N79" s="763">
        <f t="shared" si="16"/>
        <v>48</v>
      </c>
      <c r="O79" s="942"/>
      <c r="P79" s="974"/>
      <c r="Q79" s="55" t="str">
        <f t="shared" ref="Q79:Q84" si="17">IF(N79=0," ",IF(N79&lt;&gt;48,"ERROR!"," "))</f>
        <v xml:space="preserve"> </v>
      </c>
      <c r="R79" s="598"/>
      <c r="S79" s="598"/>
    </row>
    <row r="80" spans="1:19" ht="16.5" thickBot="1">
      <c r="A80" s="2"/>
      <c r="B80" s="139" t="s">
        <v>76</v>
      </c>
      <c r="C80" s="511">
        <v>706</v>
      </c>
      <c r="D80" s="81" t="s">
        <v>28</v>
      </c>
      <c r="E80" s="82" t="s">
        <v>16</v>
      </c>
      <c r="F80" s="640">
        <v>140</v>
      </c>
      <c r="G80" s="622">
        <v>110</v>
      </c>
      <c r="H80" s="622">
        <v>108</v>
      </c>
      <c r="I80" s="622">
        <v>64</v>
      </c>
      <c r="J80" s="218">
        <v>7</v>
      </c>
      <c r="K80" s="764">
        <v>0</v>
      </c>
      <c r="L80" s="765">
        <v>2</v>
      </c>
      <c r="M80" s="522">
        <f t="shared" si="15"/>
        <v>429</v>
      </c>
      <c r="N80" s="757">
        <f t="shared" si="16"/>
        <v>48</v>
      </c>
      <c r="O80" s="942"/>
      <c r="P80" s="974"/>
      <c r="Q80" s="55" t="str">
        <f t="shared" si="17"/>
        <v xml:space="preserve"> </v>
      </c>
      <c r="R80" s="598" t="s">
        <v>210</v>
      </c>
      <c r="S80" s="598"/>
    </row>
    <row r="81" spans="1:19" ht="16.5">
      <c r="A81" s="2"/>
      <c r="B81" s="513" t="s">
        <v>38</v>
      </c>
      <c r="C81" s="589">
        <v>1539</v>
      </c>
      <c r="D81" s="81" t="s">
        <v>26</v>
      </c>
      <c r="E81" s="98" t="s">
        <v>16</v>
      </c>
      <c r="F81" s="740">
        <v>110</v>
      </c>
      <c r="G81" s="619">
        <v>120</v>
      </c>
      <c r="H81" s="619">
        <v>81</v>
      </c>
      <c r="I81" s="619">
        <v>80</v>
      </c>
      <c r="J81" s="233">
        <v>28</v>
      </c>
      <c r="K81" s="758">
        <v>0</v>
      </c>
      <c r="L81" s="759">
        <v>2</v>
      </c>
      <c r="M81" s="522">
        <f t="shared" si="15"/>
        <v>419</v>
      </c>
      <c r="N81" s="757">
        <f t="shared" si="16"/>
        <v>48</v>
      </c>
      <c r="O81" s="72"/>
      <c r="P81" s="766"/>
      <c r="Q81" s="767" t="str">
        <f t="shared" si="17"/>
        <v xml:space="preserve"> </v>
      </c>
      <c r="R81" s="598"/>
      <c r="S81" s="598"/>
    </row>
    <row r="82" spans="1:19" ht="17.25" thickBot="1">
      <c r="A82" s="2"/>
      <c r="B82" s="258" t="s">
        <v>65</v>
      </c>
      <c r="C82" s="196">
        <v>1228</v>
      </c>
      <c r="D82" s="58" t="s">
        <v>28</v>
      </c>
      <c r="E82" s="87" t="s">
        <v>16</v>
      </c>
      <c r="F82" s="643">
        <v>80</v>
      </c>
      <c r="G82" s="616">
        <v>100</v>
      </c>
      <c r="H82" s="616">
        <v>144</v>
      </c>
      <c r="I82" s="616">
        <v>48</v>
      </c>
      <c r="J82" s="226">
        <v>42</v>
      </c>
      <c r="K82" s="768">
        <v>0</v>
      </c>
      <c r="L82" s="769">
        <v>2</v>
      </c>
      <c r="M82" s="538">
        <f t="shared" si="15"/>
        <v>414</v>
      </c>
      <c r="N82" s="770">
        <f t="shared" si="16"/>
        <v>48</v>
      </c>
      <c r="O82" s="147" t="str">
        <f t="shared" ref="O82:O89" si="18">IF(M82&gt;471,"Yes","NO")</f>
        <v>NO</v>
      </c>
      <c r="P82" s="663"/>
      <c r="Q82" s="510" t="str">
        <f t="shared" si="17"/>
        <v xml:space="preserve"> </v>
      </c>
      <c r="R82" s="598"/>
      <c r="S82" s="598"/>
    </row>
    <row r="83" spans="1:19" ht="16.5">
      <c r="A83" s="2"/>
      <c r="B83" s="513" t="s">
        <v>30</v>
      </c>
      <c r="C83" s="589">
        <v>169</v>
      </c>
      <c r="D83" s="228" t="s">
        <v>26</v>
      </c>
      <c r="E83" s="98" t="s">
        <v>24</v>
      </c>
      <c r="F83" s="740">
        <v>310</v>
      </c>
      <c r="G83" s="619">
        <v>90</v>
      </c>
      <c r="H83" s="619">
        <v>72</v>
      </c>
      <c r="I83" s="619"/>
      <c r="J83" s="233"/>
      <c r="K83" s="758"/>
      <c r="L83" s="759"/>
      <c r="M83" s="531">
        <f t="shared" si="15"/>
        <v>472</v>
      </c>
      <c r="N83" s="763">
        <f>(F83/10)+(G83/10)+(H83/9)+(I83/8)+(J83/7)+(K83/6)+L83</f>
        <v>48</v>
      </c>
      <c r="O83" s="105" t="str">
        <f>IF(M83&gt;471,"Yes","NO")</f>
        <v>Yes</v>
      </c>
      <c r="P83" s="771" t="str">
        <f>IF(O83="yes","HM","")</f>
        <v>HM</v>
      </c>
      <c r="Q83" s="38" t="str">
        <f>IF(N83=0," ",IF(N83&lt;&gt;48,"ERROR!"," "))</f>
        <v xml:space="preserve"> </v>
      </c>
      <c r="R83" s="598"/>
      <c r="S83" s="598"/>
    </row>
    <row r="84" spans="1:19" ht="16.5">
      <c r="A84" s="2"/>
      <c r="B84" s="250" t="s">
        <v>57</v>
      </c>
      <c r="C84" s="80">
        <v>1060</v>
      </c>
      <c r="D84" s="81" t="s">
        <v>26</v>
      </c>
      <c r="E84" s="82" t="s">
        <v>24</v>
      </c>
      <c r="F84" s="640">
        <v>220</v>
      </c>
      <c r="G84" s="622">
        <v>150</v>
      </c>
      <c r="H84" s="622">
        <v>81</v>
      </c>
      <c r="I84" s="622">
        <v>16</v>
      </c>
      <c r="J84" s="218"/>
      <c r="K84" s="764"/>
      <c r="L84" s="765"/>
      <c r="M84" s="522">
        <f t="shared" si="15"/>
        <v>467</v>
      </c>
      <c r="N84" s="757">
        <f t="shared" si="16"/>
        <v>48</v>
      </c>
      <c r="O84" s="138" t="str">
        <f t="shared" si="18"/>
        <v>NO</v>
      </c>
      <c r="P84" s="772"/>
      <c r="Q84" s="55" t="str">
        <f t="shared" si="17"/>
        <v xml:space="preserve"> </v>
      </c>
      <c r="R84" s="598"/>
      <c r="S84" s="598"/>
    </row>
    <row r="85" spans="1:19" ht="16.5">
      <c r="A85" s="2"/>
      <c r="B85" s="250" t="s">
        <v>25</v>
      </c>
      <c r="C85" s="80">
        <v>1287</v>
      </c>
      <c r="D85" s="81" t="s">
        <v>26</v>
      </c>
      <c r="E85" s="82" t="s">
        <v>24</v>
      </c>
      <c r="F85" s="640">
        <v>270</v>
      </c>
      <c r="G85" s="622">
        <v>70</v>
      </c>
      <c r="H85" s="622">
        <v>99</v>
      </c>
      <c r="I85" s="622">
        <v>24</v>
      </c>
      <c r="J85" s="773"/>
      <c r="K85" s="764"/>
      <c r="L85" s="765"/>
      <c r="M85" s="522">
        <f t="shared" si="15"/>
        <v>463</v>
      </c>
      <c r="N85" s="757">
        <f t="shared" si="16"/>
        <v>48</v>
      </c>
      <c r="O85" s="138" t="str">
        <f>IF(M85&gt;471,"Yes","NO")</f>
        <v>NO</v>
      </c>
      <c r="P85" s="772"/>
      <c r="Q85" s="55"/>
      <c r="R85" s="598"/>
      <c r="S85" s="598"/>
    </row>
    <row r="86" spans="1:19" ht="16.5">
      <c r="A86" s="2"/>
      <c r="B86" s="250" t="s">
        <v>35</v>
      </c>
      <c r="C86" s="80">
        <v>13</v>
      </c>
      <c r="D86" s="81" t="s">
        <v>26</v>
      </c>
      <c r="E86" s="82" t="s">
        <v>24</v>
      </c>
      <c r="F86" s="640">
        <v>190</v>
      </c>
      <c r="G86" s="622">
        <v>110</v>
      </c>
      <c r="H86" s="622">
        <v>126</v>
      </c>
      <c r="I86" s="622">
        <v>32</v>
      </c>
      <c r="J86" s="218"/>
      <c r="K86" s="764"/>
      <c r="L86" s="765"/>
      <c r="M86" s="522">
        <f t="shared" si="15"/>
        <v>458</v>
      </c>
      <c r="N86" s="757">
        <f t="shared" si="16"/>
        <v>48</v>
      </c>
      <c r="O86" s="138" t="str">
        <f>IF(M86&gt;471,"Yes","NO")</f>
        <v>NO</v>
      </c>
      <c r="P86" s="772"/>
      <c r="Q86" s="55"/>
      <c r="R86" s="598"/>
      <c r="S86" s="598"/>
    </row>
    <row r="87" spans="1:19" ht="16.5">
      <c r="A87" s="2"/>
      <c r="B87" s="250" t="s">
        <v>211</v>
      </c>
      <c r="C87" s="80">
        <v>2138</v>
      </c>
      <c r="D87" s="81" t="s">
        <v>28</v>
      </c>
      <c r="E87" s="82" t="s">
        <v>24</v>
      </c>
      <c r="F87" s="640">
        <v>100</v>
      </c>
      <c r="G87" s="622">
        <v>100</v>
      </c>
      <c r="H87" s="622">
        <v>153</v>
      </c>
      <c r="I87" s="622">
        <v>56</v>
      </c>
      <c r="J87" s="218">
        <v>28</v>
      </c>
      <c r="K87" s="764"/>
      <c r="L87" s="765"/>
      <c r="M87" s="522">
        <f t="shared" si="15"/>
        <v>437</v>
      </c>
      <c r="N87" s="757">
        <f t="shared" si="16"/>
        <v>48</v>
      </c>
      <c r="O87" s="138" t="str">
        <f>IF(M87&gt;471,"Yes","NO")</f>
        <v>NO</v>
      </c>
      <c r="P87" s="772"/>
      <c r="Q87" s="55"/>
      <c r="R87" s="598"/>
      <c r="S87" s="598"/>
    </row>
    <row r="88" spans="1:19" ht="16.5">
      <c r="A88" s="2"/>
      <c r="B88" s="513" t="s">
        <v>45</v>
      </c>
      <c r="C88" s="589">
        <v>248</v>
      </c>
      <c r="D88" s="228" t="s">
        <v>28</v>
      </c>
      <c r="E88" s="98" t="s">
        <v>24</v>
      </c>
      <c r="F88" s="740">
        <v>110</v>
      </c>
      <c r="G88" s="619">
        <v>100</v>
      </c>
      <c r="H88" s="619">
        <v>153</v>
      </c>
      <c r="I88" s="619">
        <v>56</v>
      </c>
      <c r="J88" s="233">
        <v>7</v>
      </c>
      <c r="K88" s="758">
        <v>0</v>
      </c>
      <c r="L88" s="759">
        <v>2</v>
      </c>
      <c r="M88" s="531">
        <f t="shared" si="15"/>
        <v>426</v>
      </c>
      <c r="N88" s="763">
        <f>(F88/10)+(G88/10)+(H88/9)+(I88/8)+(J88/7)+(K88/6)+L88</f>
        <v>48</v>
      </c>
      <c r="O88" s="105" t="str">
        <f>IF(M88&gt;471,"Yes","NO")</f>
        <v>NO</v>
      </c>
      <c r="P88" s="771" t="str">
        <f>IF(O88="yes","HM","")</f>
        <v/>
      </c>
      <c r="Q88" s="38" t="str">
        <f>IF(N88=0," ",IF(N88&lt;&gt;48,"ERROR!"," "))</f>
        <v xml:space="preserve"> </v>
      </c>
      <c r="R88" s="598"/>
      <c r="S88" s="598"/>
    </row>
    <row r="89" spans="1:19" ht="17.25" thickBot="1">
      <c r="A89" s="2"/>
      <c r="B89" s="258" t="s">
        <v>42</v>
      </c>
      <c r="C89" s="86">
        <v>709</v>
      </c>
      <c r="D89" s="58" t="s">
        <v>28</v>
      </c>
      <c r="E89" s="87" t="s">
        <v>24</v>
      </c>
      <c r="F89" s="643">
        <v>70</v>
      </c>
      <c r="G89" s="616">
        <v>100</v>
      </c>
      <c r="H89" s="616">
        <v>135</v>
      </c>
      <c r="I89" s="616">
        <v>56</v>
      </c>
      <c r="J89" s="226">
        <v>28</v>
      </c>
      <c r="K89" s="768">
        <v>0</v>
      </c>
      <c r="L89" s="769">
        <v>5</v>
      </c>
      <c r="M89" s="538">
        <f t="shared" si="15"/>
        <v>389</v>
      </c>
      <c r="N89" s="770">
        <f t="shared" si="16"/>
        <v>48</v>
      </c>
      <c r="O89" s="121" t="str">
        <f t="shared" si="18"/>
        <v>NO</v>
      </c>
      <c r="P89" s="663" t="str">
        <f>IF(O89="yes","HM","")</f>
        <v/>
      </c>
      <c r="Q89" s="55" t="str">
        <f>IF(N89=0," ",IF(N89&lt;&gt;48,"ERROR!"," "))</f>
        <v xml:space="preserve"> </v>
      </c>
      <c r="R89" s="598"/>
      <c r="S89" s="598"/>
    </row>
    <row r="90" spans="1:19" ht="16.5">
      <c r="A90" s="2"/>
      <c r="B90" s="774" t="s">
        <v>46</v>
      </c>
      <c r="C90" s="186">
        <v>1783</v>
      </c>
      <c r="D90" s="30" t="s">
        <v>47</v>
      </c>
      <c r="E90" s="68" t="s">
        <v>31</v>
      </c>
      <c r="F90" s="720">
        <v>220</v>
      </c>
      <c r="G90" s="609">
        <v>140</v>
      </c>
      <c r="H90" s="609">
        <v>72</v>
      </c>
      <c r="I90" s="609">
        <v>32</v>
      </c>
      <c r="J90" s="610"/>
      <c r="K90" s="775"/>
      <c r="L90" s="776"/>
      <c r="M90" s="639">
        <f t="shared" si="15"/>
        <v>464</v>
      </c>
      <c r="N90" s="777">
        <f>(F90/10)+(G90/10)+(H90/9)+(I90/8)+(J90/7)+(K90/6)+L90</f>
        <v>48</v>
      </c>
      <c r="O90" s="72" t="str">
        <f>IF(M90&gt;460,"Yes","NO")</f>
        <v>Yes</v>
      </c>
      <c r="P90" s="778"/>
      <c r="Q90" s="55"/>
      <c r="R90" s="598"/>
      <c r="S90" s="598"/>
    </row>
    <row r="91" spans="1:19" ht="16.5">
      <c r="A91" s="2"/>
      <c r="B91" s="513" t="s">
        <v>49</v>
      </c>
      <c r="C91" s="589">
        <v>1798</v>
      </c>
      <c r="D91" s="228" t="s">
        <v>26</v>
      </c>
      <c r="E91" s="98" t="s">
        <v>31</v>
      </c>
      <c r="F91" s="740">
        <v>180</v>
      </c>
      <c r="G91" s="619">
        <v>160</v>
      </c>
      <c r="H91" s="619">
        <v>108</v>
      </c>
      <c r="I91" s="619">
        <v>16</v>
      </c>
      <c r="J91" s="233"/>
      <c r="K91" s="758"/>
      <c r="L91" s="759"/>
      <c r="M91" s="531">
        <f t="shared" si="15"/>
        <v>464</v>
      </c>
      <c r="N91" s="763">
        <f t="shared" si="16"/>
        <v>48</v>
      </c>
      <c r="O91" s="105" t="str">
        <f t="shared" ref="O91:O102" si="19">IF(M91&gt;460,"Yes","NO")</f>
        <v>Yes</v>
      </c>
      <c r="P91" s="771" t="str">
        <f>IF(O91="yes","M","")</f>
        <v>M</v>
      </c>
      <c r="Q91" s="55" t="str">
        <f>IF(N91=0," ",IF(N91&lt;&gt;48,"ERROR!"," "))</f>
        <v xml:space="preserve"> </v>
      </c>
      <c r="R91" s="598"/>
      <c r="S91" s="598"/>
    </row>
    <row r="92" spans="1:19" ht="16.5">
      <c r="A92" s="2"/>
      <c r="B92" s="139" t="s">
        <v>52</v>
      </c>
      <c r="C92" s="511">
        <v>1372</v>
      </c>
      <c r="D92" s="81" t="s">
        <v>26</v>
      </c>
      <c r="E92" s="82" t="s">
        <v>31</v>
      </c>
      <c r="F92" s="640">
        <v>180</v>
      </c>
      <c r="G92" s="622">
        <v>130</v>
      </c>
      <c r="H92" s="622">
        <v>126</v>
      </c>
      <c r="I92" s="622">
        <v>24</v>
      </c>
      <c r="J92" s="218"/>
      <c r="K92" s="764"/>
      <c r="L92" s="765"/>
      <c r="M92" s="522">
        <f t="shared" si="15"/>
        <v>460</v>
      </c>
      <c r="N92" s="757">
        <f t="shared" si="16"/>
        <v>48</v>
      </c>
      <c r="O92" s="110" t="str">
        <f t="shared" si="19"/>
        <v>NO</v>
      </c>
      <c r="P92" s="772"/>
      <c r="Q92" s="55" t="str">
        <f t="shared" ref="Q92:Q104" si="20">IF(N92=0," ",IF(N92&lt;&gt;48,"ERROR!"," "))</f>
        <v xml:space="preserve"> </v>
      </c>
      <c r="R92" s="598"/>
      <c r="S92" s="598"/>
    </row>
    <row r="93" spans="1:19" ht="16.5">
      <c r="A93" s="2"/>
      <c r="B93" s="139" t="s">
        <v>51</v>
      </c>
      <c r="C93" s="511">
        <v>1281</v>
      </c>
      <c r="D93" s="81" t="s">
        <v>26</v>
      </c>
      <c r="E93" s="82" t="s">
        <v>31</v>
      </c>
      <c r="F93" s="640">
        <v>170</v>
      </c>
      <c r="G93" s="622">
        <v>120</v>
      </c>
      <c r="H93" s="622">
        <v>144</v>
      </c>
      <c r="I93" s="622">
        <v>24</v>
      </c>
      <c r="J93" s="218"/>
      <c r="K93" s="764"/>
      <c r="L93" s="765"/>
      <c r="M93" s="522">
        <f t="shared" si="15"/>
        <v>458</v>
      </c>
      <c r="N93" s="757">
        <f t="shared" si="16"/>
        <v>48</v>
      </c>
      <c r="O93" s="110" t="str">
        <f t="shared" si="19"/>
        <v>NO</v>
      </c>
      <c r="P93" s="772"/>
      <c r="Q93" s="55" t="str">
        <f t="shared" si="20"/>
        <v xml:space="preserve"> </v>
      </c>
      <c r="R93" s="598"/>
      <c r="S93" s="598"/>
    </row>
    <row r="94" spans="1:19" ht="16.5">
      <c r="A94" s="2"/>
      <c r="B94" s="139" t="s">
        <v>55</v>
      </c>
      <c r="C94" s="511">
        <v>1542</v>
      </c>
      <c r="D94" s="81" t="s">
        <v>28</v>
      </c>
      <c r="E94" s="82" t="s">
        <v>31</v>
      </c>
      <c r="F94" s="640">
        <v>130</v>
      </c>
      <c r="G94" s="622">
        <v>150</v>
      </c>
      <c r="H94" s="622">
        <v>144</v>
      </c>
      <c r="I94" s="622">
        <v>32</v>
      </c>
      <c r="J94" s="218"/>
      <c r="K94" s="764"/>
      <c r="L94" s="765"/>
      <c r="M94" s="522">
        <f t="shared" si="15"/>
        <v>456</v>
      </c>
      <c r="N94" s="757">
        <f t="shared" si="16"/>
        <v>48</v>
      </c>
      <c r="O94" s="110" t="str">
        <f t="shared" si="19"/>
        <v>NO</v>
      </c>
      <c r="P94" s="779"/>
      <c r="Q94" s="55" t="str">
        <f t="shared" si="20"/>
        <v xml:space="preserve"> </v>
      </c>
      <c r="R94" s="598"/>
      <c r="S94" s="598"/>
    </row>
    <row r="95" spans="1:19" ht="16.5">
      <c r="A95" s="2"/>
      <c r="B95" s="513" t="s">
        <v>64</v>
      </c>
      <c r="C95" s="589">
        <v>1268</v>
      </c>
      <c r="D95" s="228" t="s">
        <v>28</v>
      </c>
      <c r="E95" s="98" t="s">
        <v>31</v>
      </c>
      <c r="F95" s="740">
        <v>150</v>
      </c>
      <c r="G95" s="619">
        <v>150</v>
      </c>
      <c r="H95" s="619">
        <v>99</v>
      </c>
      <c r="I95" s="619">
        <v>32</v>
      </c>
      <c r="J95" s="233">
        <v>21</v>
      </c>
      <c r="K95" s="758"/>
      <c r="L95" s="759"/>
      <c r="M95" s="522">
        <f t="shared" si="15"/>
        <v>452</v>
      </c>
      <c r="N95" s="757">
        <f t="shared" si="16"/>
        <v>48</v>
      </c>
      <c r="O95" s="110" t="str">
        <f t="shared" si="19"/>
        <v>NO</v>
      </c>
      <c r="P95" s="779"/>
      <c r="Q95" s="55"/>
      <c r="R95" s="598"/>
      <c r="S95" s="598"/>
    </row>
    <row r="96" spans="1:19" ht="16.5">
      <c r="A96" s="2"/>
      <c r="B96" s="513" t="s">
        <v>37</v>
      </c>
      <c r="C96" s="589">
        <v>1569</v>
      </c>
      <c r="D96" s="228" t="s">
        <v>47</v>
      </c>
      <c r="E96" s="98" t="s">
        <v>31</v>
      </c>
      <c r="F96" s="740">
        <v>170</v>
      </c>
      <c r="G96" s="619">
        <v>90</v>
      </c>
      <c r="H96" s="619">
        <v>135</v>
      </c>
      <c r="I96" s="619">
        <v>48</v>
      </c>
      <c r="J96" s="233">
        <v>7</v>
      </c>
      <c r="K96" s="758"/>
      <c r="L96" s="759"/>
      <c r="M96" s="522">
        <f t="shared" si="15"/>
        <v>450</v>
      </c>
      <c r="N96" s="757">
        <f t="shared" si="16"/>
        <v>48</v>
      </c>
      <c r="O96" s="110" t="str">
        <f t="shared" si="19"/>
        <v>NO</v>
      </c>
      <c r="P96" s="779"/>
      <c r="Q96" s="55"/>
      <c r="R96" s="598"/>
      <c r="S96" s="598"/>
    </row>
    <row r="97" spans="1:19" ht="16.5">
      <c r="A97" s="2"/>
      <c r="B97" s="513" t="s">
        <v>102</v>
      </c>
      <c r="C97" s="589">
        <v>1264</v>
      </c>
      <c r="D97" s="228" t="s">
        <v>26</v>
      </c>
      <c r="E97" s="98" t="s">
        <v>31</v>
      </c>
      <c r="F97" s="740">
        <v>80</v>
      </c>
      <c r="G97" s="619">
        <v>130</v>
      </c>
      <c r="H97" s="619">
        <v>153</v>
      </c>
      <c r="I97" s="619">
        <v>72</v>
      </c>
      <c r="J97" s="233">
        <v>7</v>
      </c>
      <c r="K97" s="758"/>
      <c r="L97" s="759"/>
      <c r="M97" s="522">
        <f t="shared" si="15"/>
        <v>442</v>
      </c>
      <c r="N97" s="757">
        <f>(F97/10)+(G97/10)+(H97/9)+(I97/8)+(J97/7)+(K97/6)+L97</f>
        <v>48</v>
      </c>
      <c r="O97" s="110" t="str">
        <f t="shared" si="19"/>
        <v>NO</v>
      </c>
      <c r="P97" s="779"/>
      <c r="Q97" s="55"/>
      <c r="R97" s="598"/>
      <c r="S97" s="598"/>
    </row>
    <row r="98" spans="1:19" ht="16.5">
      <c r="A98" s="2"/>
      <c r="B98" s="513" t="s">
        <v>66</v>
      </c>
      <c r="C98" s="589">
        <v>1314</v>
      </c>
      <c r="D98" s="228" t="s">
        <v>28</v>
      </c>
      <c r="E98" s="98" t="s">
        <v>31</v>
      </c>
      <c r="F98" s="740">
        <v>100</v>
      </c>
      <c r="G98" s="619">
        <v>110</v>
      </c>
      <c r="H98" s="619">
        <v>153</v>
      </c>
      <c r="I98" s="619">
        <v>48</v>
      </c>
      <c r="J98" s="233">
        <v>21</v>
      </c>
      <c r="K98" s="758">
        <v>0</v>
      </c>
      <c r="L98" s="759">
        <v>1</v>
      </c>
      <c r="M98" s="522">
        <f t="shared" si="15"/>
        <v>432</v>
      </c>
      <c r="N98" s="757">
        <f>(F98/10)+(G98/10)+(H98/9)+(I98/8)+(J98/7)+(K98/6)+L98</f>
        <v>48</v>
      </c>
      <c r="O98" s="110" t="str">
        <f>IF(M98&gt;460,"Yes","NO")</f>
        <v>NO</v>
      </c>
      <c r="P98" s="779"/>
      <c r="Q98" s="55"/>
      <c r="R98" s="598"/>
      <c r="S98" s="598"/>
    </row>
    <row r="99" spans="1:19" ht="16.5">
      <c r="A99" s="2"/>
      <c r="B99" s="139" t="s">
        <v>133</v>
      </c>
      <c r="C99" s="511">
        <v>2296</v>
      </c>
      <c r="D99" s="81" t="s">
        <v>18</v>
      </c>
      <c r="E99" s="82" t="s">
        <v>31</v>
      </c>
      <c r="F99" s="640">
        <v>90</v>
      </c>
      <c r="G99" s="622">
        <v>140</v>
      </c>
      <c r="H99" s="622">
        <v>144</v>
      </c>
      <c r="I99" s="622">
        <v>56</v>
      </c>
      <c r="J99" s="218"/>
      <c r="K99" s="764"/>
      <c r="L99" s="765">
        <v>2</v>
      </c>
      <c r="M99" s="522">
        <f t="shared" si="15"/>
        <v>430</v>
      </c>
      <c r="N99" s="757">
        <f t="shared" si="16"/>
        <v>48</v>
      </c>
      <c r="O99" s="110" t="str">
        <f t="shared" si="19"/>
        <v>NO</v>
      </c>
      <c r="P99" s="779" t="str">
        <f>IF(O99="yes","M","")</f>
        <v/>
      </c>
      <c r="Q99" s="55" t="str">
        <f t="shared" si="20"/>
        <v xml:space="preserve"> </v>
      </c>
      <c r="R99" s="598"/>
      <c r="S99" s="598"/>
    </row>
    <row r="100" spans="1:19" ht="16.5">
      <c r="A100" s="2"/>
      <c r="B100" s="306" t="s">
        <v>60</v>
      </c>
      <c r="C100" s="192">
        <v>2144</v>
      </c>
      <c r="D100" s="210" t="s">
        <v>61</v>
      </c>
      <c r="E100" s="125" t="s">
        <v>31</v>
      </c>
      <c r="F100" s="702">
        <v>120</v>
      </c>
      <c r="G100" s="703">
        <v>110</v>
      </c>
      <c r="H100" s="703">
        <v>99</v>
      </c>
      <c r="I100" s="703">
        <v>80</v>
      </c>
      <c r="J100" s="704">
        <v>14</v>
      </c>
      <c r="K100" s="780"/>
      <c r="L100" s="781">
        <v>2</v>
      </c>
      <c r="M100" s="727">
        <f t="shared" si="15"/>
        <v>423</v>
      </c>
      <c r="N100" s="782">
        <f t="shared" si="16"/>
        <v>48</v>
      </c>
      <c r="O100" s="711" t="str">
        <f t="shared" si="19"/>
        <v>NO</v>
      </c>
      <c r="P100" s="779" t="str">
        <f>IF(O100="yes","M","")</f>
        <v/>
      </c>
      <c r="Q100" s="55" t="str">
        <f t="shared" si="20"/>
        <v xml:space="preserve"> </v>
      </c>
      <c r="R100" s="598"/>
      <c r="S100" s="598"/>
    </row>
    <row r="101" spans="1:19" ht="16.5">
      <c r="A101" s="2"/>
      <c r="B101" s="323" t="s">
        <v>72</v>
      </c>
      <c r="C101" s="783">
        <v>1628</v>
      </c>
      <c r="D101" s="41" t="s">
        <v>47</v>
      </c>
      <c r="E101" s="42" t="s">
        <v>31</v>
      </c>
      <c r="F101" s="624">
        <v>60</v>
      </c>
      <c r="G101" s="612">
        <v>120</v>
      </c>
      <c r="H101" s="612">
        <v>117</v>
      </c>
      <c r="I101" s="612">
        <v>72</v>
      </c>
      <c r="J101" s="235">
        <v>7</v>
      </c>
      <c r="K101" s="784"/>
      <c r="L101" s="785">
        <v>7</v>
      </c>
      <c r="M101" s="727">
        <f t="shared" si="15"/>
        <v>376</v>
      </c>
      <c r="N101" s="786">
        <f>(F101/10)+(G101/10)+(H101/9)+(I101/8)+(J101/7)+(K101/6)+L101</f>
        <v>48</v>
      </c>
      <c r="O101" s="132" t="str">
        <f>IF(M101&gt;441,"Yes","NO")</f>
        <v>NO</v>
      </c>
      <c r="P101" s="395"/>
      <c r="Q101" s="55" t="str">
        <f>IF(N101=0," ",IF(N101&lt;&gt;48,"ERROR!"," "))</f>
        <v xml:space="preserve"> </v>
      </c>
      <c r="R101" s="598"/>
      <c r="S101" s="598"/>
    </row>
    <row r="102" spans="1:19" ht="17.25" thickBot="1">
      <c r="A102" s="2"/>
      <c r="B102" s="139" t="s">
        <v>58</v>
      </c>
      <c r="C102" s="511">
        <v>1767</v>
      </c>
      <c r="D102" s="81" t="s">
        <v>23</v>
      </c>
      <c r="E102" s="82" t="s">
        <v>31</v>
      </c>
      <c r="F102" s="640">
        <v>110</v>
      </c>
      <c r="G102" s="622">
        <v>110</v>
      </c>
      <c r="H102" s="622">
        <v>45</v>
      </c>
      <c r="I102" s="622">
        <v>88</v>
      </c>
      <c r="J102" s="218">
        <v>21</v>
      </c>
      <c r="K102" s="764"/>
      <c r="L102" s="765">
        <v>7</v>
      </c>
      <c r="M102" s="522">
        <f t="shared" si="15"/>
        <v>374</v>
      </c>
      <c r="N102" s="757">
        <f t="shared" si="16"/>
        <v>48</v>
      </c>
      <c r="O102" s="110" t="str">
        <f t="shared" si="19"/>
        <v>NO</v>
      </c>
      <c r="P102" s="779" t="str">
        <f>IF(O102="yes","M","")</f>
        <v/>
      </c>
      <c r="Q102" s="55" t="str">
        <f t="shared" si="20"/>
        <v xml:space="preserve"> </v>
      </c>
      <c r="R102" s="598"/>
      <c r="S102" s="598"/>
    </row>
    <row r="103" spans="1:19" ht="16.5">
      <c r="A103" s="2"/>
      <c r="B103" s="774" t="s">
        <v>103</v>
      </c>
      <c r="C103" s="186">
        <v>1811</v>
      </c>
      <c r="D103" s="30" t="s">
        <v>18</v>
      </c>
      <c r="E103" s="68" t="s">
        <v>48</v>
      </c>
      <c r="F103" s="608">
        <v>140</v>
      </c>
      <c r="G103" s="609">
        <v>190</v>
      </c>
      <c r="H103" s="609">
        <v>90</v>
      </c>
      <c r="I103" s="609">
        <v>24</v>
      </c>
      <c r="J103" s="610">
        <v>14</v>
      </c>
      <c r="K103" s="775"/>
      <c r="L103" s="787"/>
      <c r="M103" s="639">
        <f t="shared" ref="M103:M128" si="21">SUM($F103:$K103)</f>
        <v>458</v>
      </c>
      <c r="N103" s="777">
        <f t="shared" si="16"/>
        <v>48</v>
      </c>
      <c r="O103" s="72" t="str">
        <f>IF(M103&gt;441,"Yes","NO")</f>
        <v>Yes</v>
      </c>
      <c r="P103" s="788" t="str">
        <f>IF(O103="yes","G","")</f>
        <v>G</v>
      </c>
      <c r="Q103" s="55" t="str">
        <f t="shared" si="20"/>
        <v xml:space="preserve"> </v>
      </c>
      <c r="R103" s="598"/>
      <c r="S103" s="598"/>
    </row>
    <row r="104" spans="1:19" ht="16.5">
      <c r="A104" s="2"/>
      <c r="B104" s="139" t="s">
        <v>212</v>
      </c>
      <c r="C104" s="511">
        <v>1143</v>
      </c>
      <c r="D104" s="81" t="s">
        <v>28</v>
      </c>
      <c r="E104" s="82" t="s">
        <v>48</v>
      </c>
      <c r="F104" s="621">
        <v>130</v>
      </c>
      <c r="G104" s="622">
        <v>130</v>
      </c>
      <c r="H104" s="622">
        <v>108</v>
      </c>
      <c r="I104" s="622">
        <v>56</v>
      </c>
      <c r="J104" s="218">
        <v>21</v>
      </c>
      <c r="K104" s="764"/>
      <c r="L104" s="789"/>
      <c r="M104" s="522">
        <f t="shared" si="21"/>
        <v>445</v>
      </c>
      <c r="N104" s="757">
        <f t="shared" si="16"/>
        <v>48</v>
      </c>
      <c r="O104" s="110" t="str">
        <f>IF(M104&gt;441,"Yes","NO")</f>
        <v>Yes</v>
      </c>
      <c r="P104" s="400" t="str">
        <f>IF(O104="yes","G","")</f>
        <v>G</v>
      </c>
      <c r="Q104" s="55" t="str">
        <f t="shared" si="20"/>
        <v xml:space="preserve"> </v>
      </c>
      <c r="R104" s="598"/>
      <c r="S104" s="598"/>
    </row>
    <row r="105" spans="1:19" ht="16.5">
      <c r="A105" s="2"/>
      <c r="B105" s="306" t="s">
        <v>160</v>
      </c>
      <c r="C105" s="192">
        <v>1300</v>
      </c>
      <c r="D105" s="210" t="s">
        <v>26</v>
      </c>
      <c r="E105" s="125" t="s">
        <v>48</v>
      </c>
      <c r="F105" s="790">
        <v>180</v>
      </c>
      <c r="G105" s="703">
        <v>90</v>
      </c>
      <c r="H105" s="703">
        <v>99</v>
      </c>
      <c r="I105" s="703">
        <v>48</v>
      </c>
      <c r="J105" s="704">
        <v>7</v>
      </c>
      <c r="K105" s="780"/>
      <c r="L105" s="791">
        <v>3</v>
      </c>
      <c r="M105" s="543">
        <f t="shared" si="21"/>
        <v>424</v>
      </c>
      <c r="N105" s="782">
        <f t="shared" si="16"/>
        <v>48</v>
      </c>
      <c r="O105" s="711" t="str">
        <f>IF(M105&gt;441,"Yes","NO")</f>
        <v>NO</v>
      </c>
      <c r="P105" s="419"/>
      <c r="Q105" s="55"/>
      <c r="R105" s="598"/>
      <c r="S105" s="598"/>
    </row>
    <row r="106" spans="1:19" ht="16.5">
      <c r="A106" s="2"/>
      <c r="B106" s="323" t="s">
        <v>92</v>
      </c>
      <c r="C106" s="783">
        <v>1452</v>
      </c>
      <c r="D106" s="41" t="s">
        <v>34</v>
      </c>
      <c r="E106" s="42" t="s">
        <v>48</v>
      </c>
      <c r="F106" s="624">
        <v>160</v>
      </c>
      <c r="G106" s="612">
        <v>90</v>
      </c>
      <c r="H106" s="612">
        <v>117</v>
      </c>
      <c r="I106" s="612">
        <v>40</v>
      </c>
      <c r="J106" s="235">
        <v>14</v>
      </c>
      <c r="K106" s="784"/>
      <c r="L106" s="785">
        <v>3</v>
      </c>
      <c r="M106" s="727">
        <f t="shared" si="21"/>
        <v>421</v>
      </c>
      <c r="N106" s="786">
        <f t="shared" si="16"/>
        <v>48</v>
      </c>
      <c r="O106" s="77" t="str">
        <f t="shared" ref="O106:O110" si="22">IF(M106&gt;441,"Yes","NO")</f>
        <v>NO</v>
      </c>
      <c r="P106" s="395" t="str">
        <f>IF(O106="yes","G","")</f>
        <v/>
      </c>
      <c r="Q106" s="55" t="str">
        <f>IF(N106=0," ",IF(N106&lt;&gt;48,"ERROR!"," "))</f>
        <v xml:space="preserve"> </v>
      </c>
      <c r="R106" s="598"/>
      <c r="S106" s="598"/>
    </row>
    <row r="107" spans="1:19" ht="16.5">
      <c r="A107" s="2"/>
      <c r="B107" s="323" t="s">
        <v>165</v>
      </c>
      <c r="C107" s="783">
        <v>1809</v>
      </c>
      <c r="D107" s="41" t="s">
        <v>28</v>
      </c>
      <c r="E107" s="42" t="s">
        <v>48</v>
      </c>
      <c r="F107" s="624">
        <v>70</v>
      </c>
      <c r="G107" s="612">
        <v>110</v>
      </c>
      <c r="H107" s="612">
        <v>189</v>
      </c>
      <c r="I107" s="612">
        <v>32</v>
      </c>
      <c r="J107" s="235">
        <v>7</v>
      </c>
      <c r="K107" s="784">
        <v>0</v>
      </c>
      <c r="L107" s="785">
        <v>4</v>
      </c>
      <c r="M107" s="727">
        <f t="shared" si="21"/>
        <v>408</v>
      </c>
      <c r="N107" s="786">
        <f t="shared" si="16"/>
        <v>48</v>
      </c>
      <c r="O107" s="77" t="str">
        <f>IF(M107&gt;441,"Yes","NO")</f>
        <v>NO</v>
      </c>
      <c r="P107" s="395"/>
      <c r="Q107" s="55"/>
      <c r="R107" s="598"/>
      <c r="S107" s="598"/>
    </row>
    <row r="108" spans="1:19" ht="16.5">
      <c r="A108" s="2"/>
      <c r="B108" s="323" t="s">
        <v>56</v>
      </c>
      <c r="C108" s="783">
        <v>1412</v>
      </c>
      <c r="D108" s="41" t="s">
        <v>18</v>
      </c>
      <c r="E108" s="42" t="s">
        <v>48</v>
      </c>
      <c r="F108" s="624">
        <v>130</v>
      </c>
      <c r="G108" s="612">
        <v>120</v>
      </c>
      <c r="H108" s="612">
        <v>63</v>
      </c>
      <c r="I108" s="612">
        <v>64</v>
      </c>
      <c r="J108" s="235">
        <v>28</v>
      </c>
      <c r="K108" s="784"/>
      <c r="L108" s="785">
        <v>4</v>
      </c>
      <c r="M108" s="727">
        <f t="shared" si="21"/>
        <v>405</v>
      </c>
      <c r="N108" s="786">
        <f>(F108/10)+(G108/10)+(H108/9)+(I108/8)+(J108/7)+(K108/6)+L108</f>
        <v>48</v>
      </c>
      <c r="O108" s="77" t="str">
        <f>IF(M108&gt;441,"Yes","NO")</f>
        <v>NO</v>
      </c>
      <c r="P108" s="395"/>
      <c r="Q108" s="55"/>
      <c r="R108" s="598"/>
      <c r="S108" s="598"/>
    </row>
    <row r="109" spans="1:19" ht="16.5">
      <c r="A109" s="2"/>
      <c r="B109" s="323" t="s">
        <v>43</v>
      </c>
      <c r="C109" s="783">
        <v>2218</v>
      </c>
      <c r="D109" s="41" t="s">
        <v>26</v>
      </c>
      <c r="E109" s="42" t="s">
        <v>48</v>
      </c>
      <c r="F109" s="624">
        <v>120</v>
      </c>
      <c r="G109" s="612">
        <v>100</v>
      </c>
      <c r="H109" s="612">
        <v>99</v>
      </c>
      <c r="I109" s="612">
        <v>48</v>
      </c>
      <c r="J109" s="235">
        <v>28</v>
      </c>
      <c r="K109" s="784"/>
      <c r="L109" s="785">
        <v>5</v>
      </c>
      <c r="M109" s="727">
        <f t="shared" si="21"/>
        <v>395</v>
      </c>
      <c r="N109" s="786">
        <f t="shared" si="16"/>
        <v>48</v>
      </c>
      <c r="O109" s="77" t="str">
        <f>IF(M109&gt;441,"Yes","NO")</f>
        <v>NO</v>
      </c>
      <c r="P109" s="395"/>
      <c r="Q109" s="55"/>
      <c r="R109" s="598"/>
      <c r="S109" s="598"/>
    </row>
    <row r="110" spans="1:19" ht="17.25" thickBot="1">
      <c r="A110" s="2"/>
      <c r="B110" s="323" t="s">
        <v>40</v>
      </c>
      <c r="C110" s="783">
        <v>506</v>
      </c>
      <c r="D110" s="41" t="s">
        <v>28</v>
      </c>
      <c r="E110" s="42" t="s">
        <v>48</v>
      </c>
      <c r="F110" s="624">
        <v>230</v>
      </c>
      <c r="G110" s="612">
        <v>90</v>
      </c>
      <c r="H110" s="612">
        <v>54</v>
      </c>
      <c r="I110" s="612">
        <v>0</v>
      </c>
      <c r="J110" s="235">
        <v>14</v>
      </c>
      <c r="K110" s="784">
        <v>0</v>
      </c>
      <c r="L110" s="785">
        <v>8</v>
      </c>
      <c r="M110" s="727">
        <f t="shared" si="21"/>
        <v>388</v>
      </c>
      <c r="N110" s="786">
        <f t="shared" si="16"/>
        <v>48</v>
      </c>
      <c r="O110" s="77" t="str">
        <f t="shared" si="22"/>
        <v>NO</v>
      </c>
      <c r="P110" s="395"/>
      <c r="Q110" s="55" t="str">
        <f t="shared" ref="Q110:Q115" si="23">IF(N110=0," ",IF(N110&lt;&gt;48,"ERROR!"," "))</f>
        <v xml:space="preserve"> </v>
      </c>
      <c r="R110" s="598"/>
      <c r="S110" s="598"/>
    </row>
    <row r="111" spans="1:19" ht="16.5">
      <c r="A111" s="2"/>
      <c r="B111" s="31" t="s">
        <v>79</v>
      </c>
      <c r="C111" s="186">
        <v>1051</v>
      </c>
      <c r="D111" s="30" t="s">
        <v>28</v>
      </c>
      <c r="E111" s="68" t="s">
        <v>67</v>
      </c>
      <c r="F111" s="720">
        <v>160</v>
      </c>
      <c r="G111" s="609">
        <v>130</v>
      </c>
      <c r="H111" s="609">
        <v>126</v>
      </c>
      <c r="I111" s="609">
        <v>32</v>
      </c>
      <c r="J111" s="610">
        <v>7</v>
      </c>
      <c r="K111" s="461"/>
      <c r="L111" s="792"/>
      <c r="M111" s="639">
        <f t="shared" si="21"/>
        <v>455</v>
      </c>
      <c r="N111" s="793">
        <f t="shared" si="16"/>
        <v>48</v>
      </c>
      <c r="O111" s="766" t="str">
        <f>IF(M111&gt;441,"Yes","NO")</f>
        <v>Yes</v>
      </c>
      <c r="P111" s="788" t="str">
        <f>IF(O111="yes","G","")</f>
        <v>G</v>
      </c>
      <c r="Q111" s="55" t="str">
        <f t="shared" si="23"/>
        <v xml:space="preserve"> </v>
      </c>
      <c r="R111" s="598"/>
      <c r="S111" s="598"/>
    </row>
    <row r="112" spans="1:19" ht="16.5">
      <c r="A112" s="2"/>
      <c r="B112" s="513" t="s">
        <v>71</v>
      </c>
      <c r="C112" s="589">
        <v>1770</v>
      </c>
      <c r="D112" s="228" t="s">
        <v>26</v>
      </c>
      <c r="E112" s="98" t="s">
        <v>67</v>
      </c>
      <c r="F112" s="740">
        <v>200</v>
      </c>
      <c r="G112" s="619">
        <v>90</v>
      </c>
      <c r="H112" s="619">
        <v>117</v>
      </c>
      <c r="I112" s="619">
        <v>40</v>
      </c>
      <c r="J112" s="233"/>
      <c r="K112" s="794"/>
      <c r="L112" s="795">
        <v>1</v>
      </c>
      <c r="M112" s="531">
        <f t="shared" si="21"/>
        <v>447</v>
      </c>
      <c r="N112" s="786">
        <f>(F112/10)+(G112/10)+(H112/9)+(I112/8)+(J112/7)+(K112/6)+L112</f>
        <v>48</v>
      </c>
      <c r="O112" s="105" t="str">
        <f>IF(M112&gt;412,"Yes","NO")</f>
        <v>Yes</v>
      </c>
      <c r="P112" s="771" t="str">
        <f>IF(O112="Yes","S","")</f>
        <v>S</v>
      </c>
      <c r="Q112" s="55" t="str">
        <f>IF(N112=0," ",IF(N112&lt;&gt;48,"ERROR!"," "))</f>
        <v xml:space="preserve"> </v>
      </c>
      <c r="R112" s="598"/>
      <c r="S112" s="598"/>
    </row>
    <row r="113" spans="1:19" ht="16.5">
      <c r="A113" s="2"/>
      <c r="B113" s="513" t="s">
        <v>59</v>
      </c>
      <c r="C113" s="589">
        <v>921</v>
      </c>
      <c r="D113" s="228" t="s">
        <v>18</v>
      </c>
      <c r="E113" s="98" t="s">
        <v>67</v>
      </c>
      <c r="F113" s="740">
        <v>170</v>
      </c>
      <c r="G113" s="619">
        <v>140</v>
      </c>
      <c r="H113" s="619">
        <v>117</v>
      </c>
      <c r="I113" s="619">
        <v>16</v>
      </c>
      <c r="J113" s="233"/>
      <c r="K113" s="758"/>
      <c r="L113" s="759">
        <v>2</v>
      </c>
      <c r="M113" s="531">
        <f t="shared" si="21"/>
        <v>443</v>
      </c>
      <c r="N113" s="796">
        <f>(F113/10)+(G113/10)+(H113/9)+(I113/8)+(J113/7)+(K113/6)+L113</f>
        <v>48</v>
      </c>
      <c r="O113" s="105" t="str">
        <f>IF(M113&gt;412,"Yes","NO")</f>
        <v>Yes</v>
      </c>
      <c r="P113" s="771" t="str">
        <f>IF(O113="Yes","S","")</f>
        <v>S</v>
      </c>
      <c r="Q113" s="55" t="str">
        <f>IF(N113=0," ",IF(N113&lt;&gt;48,"ERROR!"," "))</f>
        <v xml:space="preserve"> </v>
      </c>
      <c r="R113" s="598"/>
      <c r="S113" s="598"/>
    </row>
    <row r="114" spans="1:19" ht="16.5">
      <c r="A114" s="2"/>
      <c r="B114" s="513" t="s">
        <v>73</v>
      </c>
      <c r="C114" s="589">
        <v>1784</v>
      </c>
      <c r="D114" s="228" t="s">
        <v>47</v>
      </c>
      <c r="E114" s="98" t="s">
        <v>67</v>
      </c>
      <c r="F114" s="740">
        <v>130</v>
      </c>
      <c r="G114" s="619">
        <v>90</v>
      </c>
      <c r="H114" s="619">
        <v>117</v>
      </c>
      <c r="I114" s="619">
        <v>80</v>
      </c>
      <c r="J114" s="233">
        <v>14</v>
      </c>
      <c r="K114" s="758"/>
      <c r="L114" s="759">
        <v>1</v>
      </c>
      <c r="M114" s="531">
        <f t="shared" si="21"/>
        <v>431</v>
      </c>
      <c r="N114" s="782">
        <f t="shared" si="16"/>
        <v>48</v>
      </c>
      <c r="O114" s="105" t="str">
        <f t="shared" ref="O114:O128" si="24">IF(M114&gt;412,"Yes","NO")</f>
        <v>Yes</v>
      </c>
      <c r="P114" s="771" t="str">
        <f>IF(O114="Yes","S","")</f>
        <v>S</v>
      </c>
      <c r="Q114" s="55" t="str">
        <f t="shared" si="23"/>
        <v xml:space="preserve"> </v>
      </c>
      <c r="R114" s="598"/>
      <c r="S114" s="598"/>
    </row>
    <row r="115" spans="1:19" ht="16.5">
      <c r="A115" s="2"/>
      <c r="B115" s="139" t="s">
        <v>53</v>
      </c>
      <c r="C115" s="511">
        <v>1917</v>
      </c>
      <c r="D115" s="81" t="s">
        <v>26</v>
      </c>
      <c r="E115" s="82" t="s">
        <v>67</v>
      </c>
      <c r="F115" s="640">
        <v>140</v>
      </c>
      <c r="G115" s="622">
        <v>60</v>
      </c>
      <c r="H115" s="622">
        <v>153</v>
      </c>
      <c r="I115" s="622">
        <v>32</v>
      </c>
      <c r="J115" s="218">
        <v>42</v>
      </c>
      <c r="K115" s="797">
        <v>0</v>
      </c>
      <c r="L115" s="798">
        <v>1</v>
      </c>
      <c r="M115" s="522">
        <f t="shared" si="21"/>
        <v>427</v>
      </c>
      <c r="N115" s="757">
        <f t="shared" si="16"/>
        <v>48</v>
      </c>
      <c r="O115" s="110" t="str">
        <f t="shared" si="24"/>
        <v>Yes</v>
      </c>
      <c r="P115" s="772" t="str">
        <f>IF(O115="Yes","S","")</f>
        <v>S</v>
      </c>
      <c r="Q115" s="55" t="str">
        <f t="shared" si="23"/>
        <v xml:space="preserve"> </v>
      </c>
      <c r="R115" s="598"/>
      <c r="S115" s="598"/>
    </row>
    <row r="116" spans="1:19" ht="16.5">
      <c r="A116" s="2"/>
      <c r="B116" s="139" t="s">
        <v>80</v>
      </c>
      <c r="C116" s="511">
        <v>2141</v>
      </c>
      <c r="D116" s="81" t="s">
        <v>28</v>
      </c>
      <c r="E116" s="82" t="s">
        <v>67</v>
      </c>
      <c r="F116" s="640">
        <v>90</v>
      </c>
      <c r="G116" s="622">
        <v>110</v>
      </c>
      <c r="H116" s="622">
        <v>144</v>
      </c>
      <c r="I116" s="622">
        <v>56</v>
      </c>
      <c r="J116" s="218">
        <v>7</v>
      </c>
      <c r="K116" s="797"/>
      <c r="L116" s="798">
        <v>4</v>
      </c>
      <c r="M116" s="522">
        <f t="shared" si="21"/>
        <v>407</v>
      </c>
      <c r="N116" s="757">
        <f t="shared" si="16"/>
        <v>48</v>
      </c>
      <c r="O116" s="110" t="str">
        <f t="shared" si="24"/>
        <v>NO</v>
      </c>
      <c r="P116" s="772"/>
      <c r="Q116" s="55"/>
      <c r="R116" s="598"/>
      <c r="S116" s="598"/>
    </row>
    <row r="117" spans="1:19" ht="16.5">
      <c r="A117" s="2"/>
      <c r="B117" s="139" t="s">
        <v>77</v>
      </c>
      <c r="C117" s="511">
        <v>1799</v>
      </c>
      <c r="D117" s="81" t="s">
        <v>47</v>
      </c>
      <c r="E117" s="82" t="s">
        <v>67</v>
      </c>
      <c r="F117" s="640">
        <v>110</v>
      </c>
      <c r="G117" s="622">
        <v>110</v>
      </c>
      <c r="H117" s="622">
        <v>72</v>
      </c>
      <c r="I117" s="622">
        <v>56</v>
      </c>
      <c r="J117" s="218">
        <v>56</v>
      </c>
      <c r="K117" s="797">
        <v>0</v>
      </c>
      <c r="L117" s="798">
        <v>3</v>
      </c>
      <c r="M117" s="522">
        <f t="shared" si="21"/>
        <v>404</v>
      </c>
      <c r="N117" s="757">
        <f t="shared" si="16"/>
        <v>48</v>
      </c>
      <c r="O117" s="110" t="str">
        <f t="shared" si="24"/>
        <v>NO</v>
      </c>
      <c r="P117" s="772"/>
      <c r="Q117" s="55"/>
      <c r="R117" s="598"/>
      <c r="S117" s="598"/>
    </row>
    <row r="118" spans="1:19" ht="16.5">
      <c r="A118" s="2"/>
      <c r="B118" s="139" t="s">
        <v>119</v>
      </c>
      <c r="C118" s="511">
        <v>1328</v>
      </c>
      <c r="D118" s="81" t="s">
        <v>28</v>
      </c>
      <c r="E118" s="82" t="s">
        <v>67</v>
      </c>
      <c r="F118" s="640">
        <v>90</v>
      </c>
      <c r="G118" s="622">
        <v>100</v>
      </c>
      <c r="H118" s="622">
        <v>108</v>
      </c>
      <c r="I118" s="622">
        <v>56</v>
      </c>
      <c r="J118" s="218">
        <v>49</v>
      </c>
      <c r="K118" s="797">
        <v>0</v>
      </c>
      <c r="L118" s="798">
        <v>3</v>
      </c>
      <c r="M118" s="522">
        <f t="shared" si="21"/>
        <v>403</v>
      </c>
      <c r="N118" s="757">
        <f t="shared" si="16"/>
        <v>48</v>
      </c>
      <c r="O118" s="110" t="str">
        <f t="shared" si="24"/>
        <v>NO</v>
      </c>
      <c r="P118" s="772"/>
      <c r="Q118" s="55"/>
      <c r="R118" s="598"/>
      <c r="S118" s="598"/>
    </row>
    <row r="119" spans="1:19" ht="16.5">
      <c r="A119" s="2"/>
      <c r="B119" s="139" t="s">
        <v>82</v>
      </c>
      <c r="C119" s="511">
        <v>1048</v>
      </c>
      <c r="D119" s="81" t="s">
        <v>18</v>
      </c>
      <c r="E119" s="82" t="s">
        <v>67</v>
      </c>
      <c r="F119" s="640">
        <v>70</v>
      </c>
      <c r="G119" s="622">
        <v>50</v>
      </c>
      <c r="H119" s="622">
        <v>189</v>
      </c>
      <c r="I119" s="622">
        <v>56</v>
      </c>
      <c r="J119" s="218">
        <v>35</v>
      </c>
      <c r="K119" s="797"/>
      <c r="L119" s="798">
        <v>3</v>
      </c>
      <c r="M119" s="522">
        <f t="shared" si="21"/>
        <v>400</v>
      </c>
      <c r="N119" s="757">
        <f t="shared" si="16"/>
        <v>48</v>
      </c>
      <c r="O119" s="110" t="str">
        <f t="shared" si="24"/>
        <v>NO</v>
      </c>
      <c r="P119" s="772"/>
      <c r="Q119" s="55"/>
      <c r="R119" s="598"/>
      <c r="S119" s="598"/>
    </row>
    <row r="120" spans="1:19" ht="16.5">
      <c r="A120" s="2"/>
      <c r="B120" s="139" t="s">
        <v>115</v>
      </c>
      <c r="C120" s="511">
        <v>1229</v>
      </c>
      <c r="D120" s="81" t="s">
        <v>28</v>
      </c>
      <c r="E120" s="82" t="s">
        <v>67</v>
      </c>
      <c r="F120" s="640">
        <v>50</v>
      </c>
      <c r="G120" s="622">
        <v>70</v>
      </c>
      <c r="H120" s="622">
        <v>171</v>
      </c>
      <c r="I120" s="622">
        <v>96</v>
      </c>
      <c r="J120" s="218">
        <v>7</v>
      </c>
      <c r="K120" s="797">
        <v>0</v>
      </c>
      <c r="L120" s="798">
        <v>4</v>
      </c>
      <c r="M120" s="522">
        <f t="shared" si="21"/>
        <v>394</v>
      </c>
      <c r="N120" s="757">
        <f>(F120/10)+(G120/10)+(H120/9)+(I120/8)+(J120/7)+(K120/6)+L120</f>
        <v>48</v>
      </c>
      <c r="O120" s="110" t="str">
        <f>IF(M120&gt;412,"Yes","NO")</f>
        <v>NO</v>
      </c>
      <c r="P120" s="772"/>
      <c r="Q120" s="55"/>
      <c r="R120" s="598"/>
      <c r="S120" s="598"/>
    </row>
    <row r="121" spans="1:19" ht="16.5">
      <c r="A121" s="2"/>
      <c r="B121" s="139" t="s">
        <v>145</v>
      </c>
      <c r="C121" s="511">
        <v>1050</v>
      </c>
      <c r="D121" s="81" t="s">
        <v>28</v>
      </c>
      <c r="E121" s="82" t="s">
        <v>67</v>
      </c>
      <c r="F121" s="640">
        <v>80</v>
      </c>
      <c r="G121" s="622">
        <v>130</v>
      </c>
      <c r="H121" s="622">
        <v>81</v>
      </c>
      <c r="I121" s="622">
        <v>88</v>
      </c>
      <c r="J121" s="218">
        <v>14</v>
      </c>
      <c r="K121" s="797"/>
      <c r="L121" s="798">
        <v>5</v>
      </c>
      <c r="M121" s="522">
        <f t="shared" si="21"/>
        <v>393</v>
      </c>
      <c r="N121" s="757">
        <f t="shared" si="16"/>
        <v>48</v>
      </c>
      <c r="O121" s="110" t="str">
        <f t="shared" si="24"/>
        <v>NO</v>
      </c>
      <c r="P121" s="772"/>
      <c r="Q121" s="55"/>
      <c r="R121" s="598"/>
      <c r="S121" s="598"/>
    </row>
    <row r="122" spans="1:19" ht="16.5">
      <c r="A122" s="2"/>
      <c r="B122" s="139" t="s">
        <v>162</v>
      </c>
      <c r="C122" s="511">
        <v>1474</v>
      </c>
      <c r="D122" s="81" t="s">
        <v>18</v>
      </c>
      <c r="E122" s="82" t="s">
        <v>67</v>
      </c>
      <c r="F122" s="640">
        <v>40</v>
      </c>
      <c r="G122" s="622">
        <v>120</v>
      </c>
      <c r="H122" s="622">
        <v>108</v>
      </c>
      <c r="I122" s="622">
        <v>64</v>
      </c>
      <c r="J122" s="218">
        <v>49</v>
      </c>
      <c r="K122" s="797"/>
      <c r="L122" s="798">
        <v>5</v>
      </c>
      <c r="M122" s="522">
        <f t="shared" si="21"/>
        <v>381</v>
      </c>
      <c r="N122" s="757">
        <f t="shared" si="16"/>
        <v>48</v>
      </c>
      <c r="O122" s="110" t="str">
        <f t="shared" si="24"/>
        <v>NO</v>
      </c>
      <c r="P122" s="772"/>
      <c r="Q122" s="55"/>
      <c r="R122" s="598"/>
      <c r="S122" s="598"/>
    </row>
    <row r="123" spans="1:19" ht="16.5">
      <c r="A123" s="2"/>
      <c r="B123" s="139" t="s">
        <v>190</v>
      </c>
      <c r="C123" s="511">
        <v>1837</v>
      </c>
      <c r="D123" s="81" t="s">
        <v>28</v>
      </c>
      <c r="E123" s="82" t="s">
        <v>67</v>
      </c>
      <c r="F123" s="640">
        <v>50</v>
      </c>
      <c r="G123" s="622">
        <v>100</v>
      </c>
      <c r="H123" s="622">
        <v>153</v>
      </c>
      <c r="I123" s="622">
        <v>48</v>
      </c>
      <c r="J123" s="218">
        <v>21</v>
      </c>
      <c r="K123" s="797">
        <v>0</v>
      </c>
      <c r="L123" s="798">
        <v>7</v>
      </c>
      <c r="M123" s="522">
        <f t="shared" si="21"/>
        <v>372</v>
      </c>
      <c r="N123" s="757">
        <f t="shared" si="16"/>
        <v>48</v>
      </c>
      <c r="O123" s="110" t="str">
        <f t="shared" si="24"/>
        <v>NO</v>
      </c>
      <c r="P123" s="772"/>
      <c r="Q123" s="55"/>
      <c r="R123" s="598"/>
      <c r="S123" s="598"/>
    </row>
    <row r="124" spans="1:19" ht="16.5">
      <c r="A124" s="2"/>
      <c r="B124" s="139" t="s">
        <v>104</v>
      </c>
      <c r="C124" s="511">
        <v>1836</v>
      </c>
      <c r="D124" s="81" t="s">
        <v>28</v>
      </c>
      <c r="E124" s="82" t="s">
        <v>67</v>
      </c>
      <c r="F124" s="640">
        <v>40</v>
      </c>
      <c r="G124" s="622">
        <v>90</v>
      </c>
      <c r="H124" s="622">
        <v>117</v>
      </c>
      <c r="I124" s="622">
        <v>80</v>
      </c>
      <c r="J124" s="218">
        <v>42</v>
      </c>
      <c r="K124" s="797">
        <v>0</v>
      </c>
      <c r="L124" s="798">
        <v>6</v>
      </c>
      <c r="M124" s="522">
        <f t="shared" si="21"/>
        <v>369</v>
      </c>
      <c r="N124" s="757">
        <f t="shared" si="16"/>
        <v>48</v>
      </c>
      <c r="O124" s="110" t="str">
        <f t="shared" si="24"/>
        <v>NO</v>
      </c>
      <c r="P124" s="772"/>
      <c r="Q124" s="55"/>
      <c r="R124" s="598"/>
      <c r="S124" s="598"/>
    </row>
    <row r="125" spans="1:19" ht="16.5">
      <c r="A125" s="2"/>
      <c r="B125" s="139" t="s">
        <v>121</v>
      </c>
      <c r="C125" s="511">
        <v>1810</v>
      </c>
      <c r="D125" s="81" t="s">
        <v>18</v>
      </c>
      <c r="E125" s="82" t="s">
        <v>67</v>
      </c>
      <c r="F125" s="640">
        <v>80</v>
      </c>
      <c r="G125" s="622">
        <v>70</v>
      </c>
      <c r="H125" s="622">
        <v>90</v>
      </c>
      <c r="I125" s="622">
        <v>64</v>
      </c>
      <c r="J125" s="218">
        <v>56</v>
      </c>
      <c r="K125" s="797"/>
      <c r="L125" s="798">
        <v>7</v>
      </c>
      <c r="M125" s="522">
        <f t="shared" si="21"/>
        <v>360</v>
      </c>
      <c r="N125" s="757">
        <f t="shared" si="16"/>
        <v>48</v>
      </c>
      <c r="O125" s="110" t="str">
        <f t="shared" si="24"/>
        <v>NO</v>
      </c>
      <c r="P125" s="772"/>
      <c r="Q125" s="55"/>
      <c r="R125" s="598"/>
      <c r="S125" s="598"/>
    </row>
    <row r="126" spans="1:19" ht="16.5">
      <c r="A126" s="2"/>
      <c r="B126" s="139" t="s">
        <v>116</v>
      </c>
      <c r="C126" s="511">
        <v>1848</v>
      </c>
      <c r="D126" s="81" t="s">
        <v>28</v>
      </c>
      <c r="E126" s="82" t="s">
        <v>67</v>
      </c>
      <c r="F126" s="640">
        <v>40</v>
      </c>
      <c r="G126" s="622">
        <v>40</v>
      </c>
      <c r="H126" s="622">
        <v>81</v>
      </c>
      <c r="I126" s="622">
        <v>88</v>
      </c>
      <c r="J126" s="218">
        <v>56</v>
      </c>
      <c r="K126" s="797">
        <v>0</v>
      </c>
      <c r="L126" s="798">
        <v>12</v>
      </c>
      <c r="M126" s="522">
        <f t="shared" si="21"/>
        <v>305</v>
      </c>
      <c r="N126" s="757">
        <f t="shared" si="16"/>
        <v>48</v>
      </c>
      <c r="O126" s="110" t="str">
        <f t="shared" si="24"/>
        <v>NO</v>
      </c>
      <c r="P126" s="772" t="str">
        <f>IF(O126="Yes","S","")</f>
        <v/>
      </c>
      <c r="Q126" s="55" t="str">
        <f>IF(N126=0," ",IF(N126&lt;&gt;48,"ERROR!"," "))</f>
        <v xml:space="preserve"> </v>
      </c>
      <c r="R126" s="598"/>
      <c r="S126" s="598"/>
    </row>
    <row r="127" spans="1:19" ht="16.5">
      <c r="A127" s="2"/>
      <c r="B127" s="139" t="s">
        <v>151</v>
      </c>
      <c r="C127" s="511">
        <v>1053</v>
      </c>
      <c r="D127" s="81" t="s">
        <v>28</v>
      </c>
      <c r="E127" s="82" t="s">
        <v>67</v>
      </c>
      <c r="F127" s="640">
        <v>40</v>
      </c>
      <c r="G127" s="622">
        <v>70</v>
      </c>
      <c r="H127" s="622">
        <v>81</v>
      </c>
      <c r="I127" s="622">
        <v>32</v>
      </c>
      <c r="J127" s="218">
        <v>56</v>
      </c>
      <c r="K127" s="797">
        <v>0</v>
      </c>
      <c r="L127" s="798">
        <v>16</v>
      </c>
      <c r="M127" s="522">
        <f t="shared" si="21"/>
        <v>279</v>
      </c>
      <c r="N127" s="757">
        <f t="shared" si="16"/>
        <v>48</v>
      </c>
      <c r="O127" s="110" t="str">
        <f t="shared" si="24"/>
        <v>NO</v>
      </c>
      <c r="P127" s="772" t="str">
        <f>IF(O127="Yes","S","")</f>
        <v/>
      </c>
      <c r="Q127" s="55" t="str">
        <f>IF(N127=0," ",IF(N127&lt;&gt;48,"ERROR!"," "))</f>
        <v xml:space="preserve"> </v>
      </c>
      <c r="R127" s="598"/>
      <c r="S127" s="598"/>
    </row>
    <row r="128" spans="1:19" ht="17.25" thickBot="1">
      <c r="A128" s="2"/>
      <c r="B128" s="139" t="s">
        <v>89</v>
      </c>
      <c r="C128" s="511">
        <v>1052</v>
      </c>
      <c r="D128" s="81" t="s">
        <v>28</v>
      </c>
      <c r="E128" s="82" t="s">
        <v>67</v>
      </c>
      <c r="F128" s="640">
        <v>40</v>
      </c>
      <c r="G128" s="622">
        <v>50</v>
      </c>
      <c r="H128" s="622">
        <v>72</v>
      </c>
      <c r="I128" s="622">
        <v>48</v>
      </c>
      <c r="J128" s="218">
        <v>21</v>
      </c>
      <c r="K128" s="797">
        <v>0</v>
      </c>
      <c r="L128" s="798">
        <v>22</v>
      </c>
      <c r="M128" s="522">
        <f t="shared" si="21"/>
        <v>231</v>
      </c>
      <c r="N128" s="757">
        <f t="shared" si="16"/>
        <v>48</v>
      </c>
      <c r="O128" s="110" t="str">
        <f t="shared" si="24"/>
        <v>NO</v>
      </c>
      <c r="P128" s="772" t="str">
        <f>IF(O128="Yes","S","")</f>
        <v/>
      </c>
      <c r="Q128" s="55" t="str">
        <f>IF(N128=0," ",IF(N128&lt;&gt;48,"ERROR!"," "))</f>
        <v xml:space="preserve"> </v>
      </c>
      <c r="R128" s="598"/>
      <c r="S128" s="598"/>
    </row>
    <row r="129" spans="1:19" ht="16.5" thickBot="1">
      <c r="A129" s="166"/>
      <c r="B129" s="799" t="s">
        <v>127</v>
      </c>
      <c r="C129" s="930" t="s">
        <v>213</v>
      </c>
      <c r="D129" s="941"/>
      <c r="E129" s="941"/>
      <c r="F129" s="941"/>
      <c r="G129" s="941"/>
      <c r="H129" s="941"/>
      <c r="I129" s="941"/>
      <c r="J129" s="941"/>
      <c r="K129" s="941"/>
      <c r="L129" s="941"/>
      <c r="M129" s="941"/>
      <c r="N129" s="931"/>
      <c r="O129" s="947" t="s">
        <v>174</v>
      </c>
      <c r="P129" s="950"/>
      <c r="Q129" s="388">
        <f>COUNT(F71:F128)</f>
        <v>58</v>
      </c>
      <c r="R129" s="628"/>
      <c r="S129" s="628"/>
    </row>
    <row r="130" spans="1:19" ht="15.75">
      <c r="A130" s="2"/>
      <c r="B130" s="170"/>
      <c r="C130" s="169"/>
      <c r="D130" s="124"/>
      <c r="E130" s="170"/>
      <c r="F130" s="155"/>
      <c r="G130" s="155"/>
      <c r="H130" s="155"/>
      <c r="I130" s="155"/>
      <c r="J130" s="155"/>
      <c r="K130" s="800"/>
      <c r="L130" s="611"/>
      <c r="M130" s="540"/>
      <c r="N130" s="3"/>
      <c r="O130" s="801"/>
      <c r="P130" s="747"/>
      <c r="Q130" s="747"/>
      <c r="R130" s="598"/>
      <c r="S130" s="598"/>
    </row>
    <row r="131" spans="1:19" ht="16.5" thickBot="1">
      <c r="A131" s="2"/>
      <c r="B131" s="6"/>
      <c r="C131" s="599"/>
      <c r="D131" s="5"/>
      <c r="E131" s="600"/>
      <c r="F131" s="598"/>
      <c r="G131" s="598"/>
      <c r="H131" s="598"/>
      <c r="I131" s="598"/>
      <c r="J131" s="598"/>
      <c r="K131" s="598"/>
      <c r="L131" s="601"/>
      <c r="M131" s="598"/>
      <c r="N131" s="598"/>
      <c r="O131" s="11"/>
      <c r="P131" s="2"/>
      <c r="Q131" s="2"/>
      <c r="R131" s="598"/>
      <c r="S131" s="598"/>
    </row>
    <row r="132" spans="1:19" ht="24" thickBot="1">
      <c r="A132" s="2"/>
      <c r="B132" s="913" t="s">
        <v>214</v>
      </c>
      <c r="C132" s="914"/>
      <c r="D132" s="914"/>
      <c r="E132" s="914"/>
      <c r="F132" s="914"/>
      <c r="G132" s="914"/>
      <c r="H132" s="914"/>
      <c r="I132" s="914"/>
      <c r="J132" s="914"/>
      <c r="K132" s="914"/>
      <c r="L132" s="915"/>
      <c r="M132" s="630"/>
      <c r="N132" s="12">
        <v>48</v>
      </c>
      <c r="O132" s="722" t="s">
        <v>3</v>
      </c>
      <c r="P132" s="2"/>
      <c r="Q132" s="2"/>
      <c r="R132" s="598"/>
      <c r="S132" s="598"/>
    </row>
    <row r="133" spans="1:19" ht="26.25" thickBot="1">
      <c r="A133" s="2"/>
      <c r="B133" s="603" t="s">
        <v>4</v>
      </c>
      <c r="C133" s="487" t="s">
        <v>5</v>
      </c>
      <c r="D133" s="287" t="s">
        <v>6</v>
      </c>
      <c r="E133" s="390" t="s">
        <v>7</v>
      </c>
      <c r="F133" s="645" t="s">
        <v>8</v>
      </c>
      <c r="G133" s="646">
        <v>10</v>
      </c>
      <c r="H133" s="646">
        <v>9</v>
      </c>
      <c r="I133" s="646">
        <v>8</v>
      </c>
      <c r="J133" s="647">
        <v>7</v>
      </c>
      <c r="K133" s="802">
        <v>0</v>
      </c>
      <c r="L133" s="803" t="s">
        <v>9</v>
      </c>
      <c r="M133" s="17" t="s">
        <v>10</v>
      </c>
      <c r="N133" s="17" t="s">
        <v>11</v>
      </c>
      <c r="O133" s="26" t="s">
        <v>12</v>
      </c>
      <c r="P133" s="27" t="s">
        <v>13</v>
      </c>
      <c r="Q133" s="2"/>
      <c r="R133" s="598"/>
      <c r="S133" s="598"/>
    </row>
    <row r="134" spans="1:19" ht="15.75">
      <c r="A134" s="2"/>
      <c r="B134" s="305" t="s">
        <v>19</v>
      </c>
      <c r="C134" s="66">
        <v>1467</v>
      </c>
      <c r="D134" s="30" t="s">
        <v>18</v>
      </c>
      <c r="E134" s="31" t="s">
        <v>16</v>
      </c>
      <c r="F134" s="608">
        <v>240</v>
      </c>
      <c r="G134" s="609">
        <v>140</v>
      </c>
      <c r="H134" s="609">
        <v>81</v>
      </c>
      <c r="I134" s="609">
        <v>8</v>
      </c>
      <c r="J134" s="804"/>
      <c r="K134" s="776"/>
      <c r="L134" s="639">
        <f t="shared" ref="L134:L144" si="25">SUM($F134:$J134)</f>
        <v>469</v>
      </c>
      <c r="M134" s="777">
        <f t="shared" ref="M134:M142" si="26">(F134/10)+(G134/10)+(H134/9)+(I134/8)+(J134/7)+(K134)</f>
        <v>48</v>
      </c>
      <c r="N134" s="972"/>
      <c r="O134" s="973"/>
      <c r="P134" s="55" t="str">
        <f t="shared" ref="P134:P142" si="27">IF(M134=0," ",IF(M134&lt;&gt;48,"ERROR!"," "))</f>
        <v xml:space="preserve"> </v>
      </c>
      <c r="Q134" s="2"/>
      <c r="R134" s="598"/>
      <c r="S134" s="598"/>
    </row>
    <row r="135" spans="1:19" ht="16.5" thickBot="1">
      <c r="A135" s="2"/>
      <c r="B135" s="317" t="s">
        <v>20</v>
      </c>
      <c r="C135" s="254">
        <v>1376</v>
      </c>
      <c r="D135" s="58" t="s">
        <v>21</v>
      </c>
      <c r="E135" s="59" t="s">
        <v>16</v>
      </c>
      <c r="F135" s="615">
        <v>140</v>
      </c>
      <c r="G135" s="616">
        <v>150</v>
      </c>
      <c r="H135" s="616">
        <v>90</v>
      </c>
      <c r="I135" s="616">
        <v>40</v>
      </c>
      <c r="J135" s="805">
        <v>7</v>
      </c>
      <c r="K135" s="769">
        <v>3</v>
      </c>
      <c r="L135" s="538">
        <f t="shared" si="25"/>
        <v>427</v>
      </c>
      <c r="M135" s="770">
        <f>(F135/10)+(G135/10)+(H135/9)+(I135/8)+(J135/7)+(K135)</f>
        <v>48</v>
      </c>
      <c r="N135" s="317" t="str">
        <f>IF(L135&gt;471,"Yes","NO")</f>
        <v>NO</v>
      </c>
      <c r="O135" s="81"/>
      <c r="P135" s="55" t="str">
        <f>IF(M135=0," ",IF(M135&lt;&gt;48,"ERROR!"," "))</f>
        <v xml:space="preserve"> </v>
      </c>
      <c r="Q135" s="2"/>
      <c r="R135" s="598"/>
      <c r="S135" s="598"/>
    </row>
    <row r="136" spans="1:19" ht="15.75">
      <c r="A136" s="2"/>
      <c r="B136" s="305" t="s">
        <v>14</v>
      </c>
      <c r="C136" s="650">
        <v>6027</v>
      </c>
      <c r="D136" s="30" t="s">
        <v>26</v>
      </c>
      <c r="E136" s="68" t="s">
        <v>24</v>
      </c>
      <c r="F136" s="608">
        <v>260</v>
      </c>
      <c r="G136" s="609">
        <v>160</v>
      </c>
      <c r="H136" s="609">
        <v>36</v>
      </c>
      <c r="I136" s="609">
        <v>16</v>
      </c>
      <c r="J136" s="379"/>
      <c r="K136" s="806"/>
      <c r="L136" s="639">
        <f t="shared" si="25"/>
        <v>472</v>
      </c>
      <c r="M136" s="777">
        <f t="shared" si="26"/>
        <v>48</v>
      </c>
      <c r="N136" s="774" t="str">
        <f>IF(L136&gt;471,"Yes","NO")</f>
        <v>Yes</v>
      </c>
      <c r="O136" s="228" t="str">
        <f>IF(N138="yes","HM","")</f>
        <v/>
      </c>
      <c r="P136" s="55" t="str">
        <f>IF(M136=0," ",IF(M136&lt;&gt;48,"ERROR!"," "))</f>
        <v xml:space="preserve"> </v>
      </c>
      <c r="Q136" s="2"/>
      <c r="R136" s="598"/>
      <c r="S136" s="598"/>
    </row>
    <row r="137" spans="1:19" ht="15.75">
      <c r="A137" s="2"/>
      <c r="B137" s="807" t="s">
        <v>17</v>
      </c>
      <c r="C137" s="169">
        <v>786</v>
      </c>
      <c r="D137" s="210" t="s">
        <v>18</v>
      </c>
      <c r="E137" s="215" t="s">
        <v>24</v>
      </c>
      <c r="F137" s="618">
        <v>190</v>
      </c>
      <c r="G137" s="619">
        <v>190</v>
      </c>
      <c r="H137" s="619">
        <v>90</v>
      </c>
      <c r="I137" s="619"/>
      <c r="J137" s="358"/>
      <c r="K137" s="781"/>
      <c r="L137" s="531">
        <f t="shared" si="25"/>
        <v>470</v>
      </c>
      <c r="M137" s="763">
        <f t="shared" si="26"/>
        <v>48</v>
      </c>
      <c r="N137" s="513" t="str">
        <f>IF(L137&gt;471,"Yes","NO")</f>
        <v>NO</v>
      </c>
      <c r="O137" s="228"/>
      <c r="P137" s="55" t="str">
        <f>IF(M137=0," ",IF(M137&lt;&gt;48,"ERROR!"," "))</f>
        <v xml:space="preserve"> </v>
      </c>
      <c r="Q137" s="2"/>
      <c r="R137" s="598"/>
      <c r="S137" s="598"/>
    </row>
    <row r="138" spans="1:19" ht="16.5" thickBot="1">
      <c r="A138" s="2"/>
      <c r="B138" s="534" t="s">
        <v>35</v>
      </c>
      <c r="C138" s="270">
        <v>13</v>
      </c>
      <c r="D138" s="41" t="s">
        <v>26</v>
      </c>
      <c r="E138" s="49" t="s">
        <v>24</v>
      </c>
      <c r="F138" s="621">
        <v>130</v>
      </c>
      <c r="G138" s="622">
        <v>110</v>
      </c>
      <c r="H138" s="622">
        <v>180</v>
      </c>
      <c r="I138" s="622">
        <v>24</v>
      </c>
      <c r="J138" s="363">
        <v>7</v>
      </c>
      <c r="K138" s="808"/>
      <c r="L138" s="522">
        <f t="shared" si="25"/>
        <v>451</v>
      </c>
      <c r="M138" s="757">
        <f t="shared" si="26"/>
        <v>48</v>
      </c>
      <c r="N138" s="139" t="str">
        <f>IF(L138&gt;471,"Yes","NO")</f>
        <v>NO</v>
      </c>
      <c r="O138" s="81" t="str">
        <f>IF(N139="yes","HM","")</f>
        <v/>
      </c>
      <c r="P138" s="55" t="str">
        <f t="shared" si="27"/>
        <v xml:space="preserve"> </v>
      </c>
      <c r="Q138" s="2"/>
      <c r="R138" s="598"/>
      <c r="S138" s="598"/>
    </row>
    <row r="139" spans="1:19" ht="15.75">
      <c r="A139" s="2"/>
      <c r="B139" s="305" t="s">
        <v>133</v>
      </c>
      <c r="C139" s="650">
        <v>2296</v>
      </c>
      <c r="D139" s="30" t="s">
        <v>18</v>
      </c>
      <c r="E139" s="31" t="s">
        <v>31</v>
      </c>
      <c r="F139" s="608">
        <v>150</v>
      </c>
      <c r="G139" s="609">
        <v>150</v>
      </c>
      <c r="H139" s="609">
        <v>99</v>
      </c>
      <c r="I139" s="609">
        <v>40</v>
      </c>
      <c r="J139" s="379">
        <v>14</v>
      </c>
      <c r="K139" s="776"/>
      <c r="L139" s="639">
        <f t="shared" si="25"/>
        <v>453</v>
      </c>
      <c r="M139" s="777">
        <f t="shared" si="26"/>
        <v>48</v>
      </c>
      <c r="N139" s="305" t="str">
        <f>IF(L139&gt;460,"Yes","NO")</f>
        <v>NO</v>
      </c>
      <c r="O139" s="228" t="str">
        <f>IF(N139="yes","M","")</f>
        <v/>
      </c>
      <c r="P139" s="55" t="str">
        <f t="shared" si="27"/>
        <v xml:space="preserve"> </v>
      </c>
      <c r="Q139" s="2"/>
      <c r="R139" s="598"/>
      <c r="S139" s="598"/>
    </row>
    <row r="140" spans="1:19" ht="16.5" thickBot="1">
      <c r="A140" s="2"/>
      <c r="B140" s="317" t="s">
        <v>60</v>
      </c>
      <c r="C140" s="254">
        <v>2144</v>
      </c>
      <c r="D140" s="58" t="s">
        <v>61</v>
      </c>
      <c r="E140" s="59" t="s">
        <v>31</v>
      </c>
      <c r="F140" s="615">
        <v>50</v>
      </c>
      <c r="G140" s="616">
        <v>70</v>
      </c>
      <c r="H140" s="616">
        <v>189</v>
      </c>
      <c r="I140" s="616">
        <v>48</v>
      </c>
      <c r="J140" s="805">
        <v>14</v>
      </c>
      <c r="K140" s="769">
        <v>7</v>
      </c>
      <c r="L140" s="538">
        <f t="shared" si="25"/>
        <v>371</v>
      </c>
      <c r="M140" s="770">
        <f>(F140/10)+(G140/10)+(H140/9)+(I140/8)+(J140/7)+(K140)</f>
        <v>48</v>
      </c>
      <c r="N140" s="317" t="str">
        <f>IF(L140&gt;460,"Yes","NO")</f>
        <v>NO</v>
      </c>
      <c r="O140" s="228"/>
      <c r="P140" s="55"/>
      <c r="Q140" s="2"/>
      <c r="R140" s="598"/>
      <c r="S140" s="598"/>
    </row>
    <row r="141" spans="1:19" ht="16.5" thickBot="1">
      <c r="A141" s="2"/>
      <c r="B141" s="304" t="s">
        <v>22</v>
      </c>
      <c r="C141" s="673">
        <v>1266</v>
      </c>
      <c r="D141" s="287" t="s">
        <v>23</v>
      </c>
      <c r="E141" s="25" t="s">
        <v>48</v>
      </c>
      <c r="F141" s="626">
        <v>140</v>
      </c>
      <c r="G141" s="627">
        <v>120</v>
      </c>
      <c r="H141" s="627">
        <v>126</v>
      </c>
      <c r="I141" s="627">
        <v>16</v>
      </c>
      <c r="J141" s="809">
        <v>28</v>
      </c>
      <c r="K141" s="810">
        <v>2</v>
      </c>
      <c r="L141" s="678">
        <f>SUM($F141:$J141)</f>
        <v>430</v>
      </c>
      <c r="M141" s="811">
        <f>(F141/10)+(G141/10)+(H141/9)+(I141/8)+(J141/7)+(K141)</f>
        <v>48</v>
      </c>
      <c r="N141" s="304" t="str">
        <f>IF(L141&gt;412,"Yes","NO")</f>
        <v>Yes</v>
      </c>
      <c r="O141" s="812" t="str">
        <f>IF(N141="yes","S","")</f>
        <v>S</v>
      </c>
      <c r="P141" s="55" t="str">
        <f>IF(M141=0," ",IF(M141&lt;&gt;48,"ERROR!"," "))</f>
        <v xml:space="preserve"> </v>
      </c>
      <c r="Q141" s="2"/>
      <c r="R141" s="598"/>
      <c r="S141" s="598"/>
    </row>
    <row r="142" spans="1:19" ht="15.75">
      <c r="A142" s="2"/>
      <c r="B142" s="307" t="s">
        <v>32</v>
      </c>
      <c r="C142" s="260">
        <v>1128</v>
      </c>
      <c r="D142" s="228" t="s">
        <v>26</v>
      </c>
      <c r="E142" s="232" t="s">
        <v>67</v>
      </c>
      <c r="F142" s="618">
        <v>180</v>
      </c>
      <c r="G142" s="619">
        <v>150</v>
      </c>
      <c r="H142" s="619">
        <v>126</v>
      </c>
      <c r="I142" s="619">
        <v>8</v>
      </c>
      <c r="J142" s="358"/>
      <c r="K142" s="759"/>
      <c r="L142" s="531">
        <f t="shared" si="25"/>
        <v>464</v>
      </c>
      <c r="M142" s="763">
        <f t="shared" si="26"/>
        <v>48</v>
      </c>
      <c r="N142" s="513" t="str">
        <f>IF(L142&gt;441,"Yes","NO")</f>
        <v>Yes</v>
      </c>
      <c r="O142" s="81" t="str">
        <f>IF(N142="yes","G","")</f>
        <v>G</v>
      </c>
      <c r="P142" s="55" t="str">
        <f t="shared" si="27"/>
        <v xml:space="preserve"> </v>
      </c>
      <c r="Q142" s="2"/>
      <c r="R142" s="598"/>
      <c r="S142" s="598"/>
    </row>
    <row r="143" spans="1:19" ht="15.75">
      <c r="A143" s="2"/>
      <c r="B143" s="807" t="s">
        <v>50</v>
      </c>
      <c r="C143" s="169">
        <v>1475</v>
      </c>
      <c r="D143" s="210" t="s">
        <v>18</v>
      </c>
      <c r="E143" s="215" t="s">
        <v>67</v>
      </c>
      <c r="F143" s="618">
        <v>190</v>
      </c>
      <c r="G143" s="619">
        <v>100</v>
      </c>
      <c r="H143" s="619">
        <v>153</v>
      </c>
      <c r="I143" s="619">
        <v>8</v>
      </c>
      <c r="J143" s="358">
        <v>7</v>
      </c>
      <c r="K143" s="781"/>
      <c r="L143" s="531">
        <f t="shared" si="25"/>
        <v>458</v>
      </c>
      <c r="M143" s="782">
        <f>(F143/10)+(G143/10)+(H143/9)+(I143/8)+(J143/7)+(K143)</f>
        <v>48</v>
      </c>
      <c r="N143" s="306" t="str">
        <f>IF(L143&gt;412,"Yes","NO")</f>
        <v>Yes</v>
      </c>
      <c r="O143" s="813" t="str">
        <f>IF(N143="yes","S","")</f>
        <v>S</v>
      </c>
      <c r="P143" s="55" t="str">
        <f>IF(M143=0," ",IF(M143&lt;&gt;48,"ERROR!"," "))</f>
        <v xml:space="preserve"> </v>
      </c>
      <c r="Q143" s="2"/>
      <c r="R143" s="598"/>
      <c r="S143" s="598"/>
    </row>
    <row r="144" spans="1:19" ht="16.5" thickBot="1">
      <c r="A144" s="2"/>
      <c r="B144" s="82" t="s">
        <v>78</v>
      </c>
      <c r="C144" s="145">
        <v>1119</v>
      </c>
      <c r="D144" s="81" t="s">
        <v>18</v>
      </c>
      <c r="E144" s="82" t="s">
        <v>67</v>
      </c>
      <c r="F144" s="621">
        <v>80</v>
      </c>
      <c r="G144" s="622">
        <v>110</v>
      </c>
      <c r="H144" s="622">
        <v>126</v>
      </c>
      <c r="I144" s="622">
        <v>64</v>
      </c>
      <c r="J144" s="363">
        <v>28</v>
      </c>
      <c r="K144" s="765">
        <v>3</v>
      </c>
      <c r="L144" s="522">
        <f t="shared" si="25"/>
        <v>408</v>
      </c>
      <c r="M144" s="757">
        <f>(F144/10)+(G144/10)+(H144/9)+(I144/8)+(J144/7)+(K144)</f>
        <v>48</v>
      </c>
      <c r="N144" s="139" t="str">
        <f>IF(L144&gt;441,"Yes","NO")</f>
        <v>NO</v>
      </c>
      <c r="O144" s="81" t="str">
        <f>IF(N144="yes","G","")</f>
        <v/>
      </c>
      <c r="P144" s="55" t="str">
        <f>IF(M144=0," ",IF(M144&lt;&gt;48,"ERROR!"," "))</f>
        <v xml:space="preserve"> </v>
      </c>
      <c r="Q144" s="2"/>
      <c r="R144" s="598"/>
      <c r="S144" s="598"/>
    </row>
    <row r="145" spans="1:19" ht="16.5" thickBot="1">
      <c r="A145" s="166"/>
      <c r="B145" s="799" t="s">
        <v>127</v>
      </c>
      <c r="C145" s="930" t="s">
        <v>213</v>
      </c>
      <c r="D145" s="941"/>
      <c r="E145" s="941"/>
      <c r="F145" s="941"/>
      <c r="G145" s="941"/>
      <c r="H145" s="941"/>
      <c r="I145" s="941"/>
      <c r="J145" s="941"/>
      <c r="K145" s="941"/>
      <c r="L145" s="941"/>
      <c r="M145" s="941"/>
      <c r="N145" s="931"/>
      <c r="O145" s="947" t="s">
        <v>174</v>
      </c>
      <c r="P145" s="950"/>
      <c r="Q145" s="388">
        <f>COUNT(F134:F144)</f>
        <v>11</v>
      </c>
      <c r="R145" s="628"/>
      <c r="S145" s="628"/>
    </row>
    <row r="146" spans="1:19" ht="15.75">
      <c r="A146" s="2"/>
      <c r="B146" s="170"/>
      <c r="C146" s="169"/>
      <c r="D146" s="124"/>
      <c r="E146" s="170"/>
      <c r="F146" s="155"/>
      <c r="G146" s="155"/>
      <c r="H146" s="155"/>
      <c r="I146" s="155"/>
      <c r="J146" s="155"/>
      <c r="K146" s="800"/>
      <c r="L146" s="540"/>
      <c r="M146" s="540"/>
      <c r="N146" s="3"/>
      <c r="O146" s="11"/>
      <c r="P146" s="2"/>
      <c r="Q146" s="2"/>
      <c r="R146" s="598"/>
      <c r="S146" s="598"/>
    </row>
    <row r="147" spans="1:19" ht="16.5" thickBot="1">
      <c r="A147" s="2"/>
      <c r="B147" s="170"/>
      <c r="C147" s="169"/>
      <c r="D147" s="124"/>
      <c r="E147" s="170"/>
      <c r="F147" s="155"/>
      <c r="G147" s="155"/>
      <c r="H147" s="155"/>
      <c r="I147" s="155"/>
      <c r="J147" s="155"/>
      <c r="K147" s="800"/>
      <c r="L147" s="540"/>
      <c r="M147" s="540"/>
      <c r="N147" s="3"/>
      <c r="O147" s="11"/>
      <c r="P147" s="2"/>
      <c r="Q147" s="2"/>
      <c r="R147" s="598"/>
      <c r="S147" s="598"/>
    </row>
    <row r="148" spans="1:19" ht="21.75" thickBot="1">
      <c r="A148" s="2"/>
      <c r="B148" s="910" t="str">
        <f>B2</f>
        <v>SAPS - PROVINCIAL CHAMPIONSHIP 2019</v>
      </c>
      <c r="C148" s="911"/>
      <c r="D148" s="911"/>
      <c r="E148" s="911"/>
      <c r="F148" s="911"/>
      <c r="G148" s="911"/>
      <c r="H148" s="911"/>
      <c r="I148" s="911"/>
      <c r="J148" s="911"/>
      <c r="K148" s="911"/>
      <c r="L148" s="911"/>
      <c r="M148" s="911"/>
      <c r="N148" s="911"/>
      <c r="O148" s="911"/>
      <c r="P148" s="912"/>
      <c r="Q148" s="2"/>
      <c r="R148" s="598"/>
      <c r="S148" s="598"/>
    </row>
    <row r="149" spans="1:19" ht="15.75" thickBot="1">
      <c r="A149" s="2"/>
      <c r="B149" s="346"/>
      <c r="C149" s="345"/>
      <c r="D149" s="5"/>
      <c r="E149" s="346"/>
      <c r="F149" s="485"/>
      <c r="G149" s="485"/>
      <c r="H149" s="485"/>
      <c r="I149" s="485"/>
      <c r="J149" s="485"/>
      <c r="K149" s="485"/>
      <c r="L149" s="485"/>
      <c r="M149" s="485"/>
      <c r="N149" s="344"/>
      <c r="O149" s="11"/>
      <c r="P149" s="2"/>
      <c r="Q149" s="2"/>
      <c r="R149" s="598"/>
      <c r="S149" s="598"/>
    </row>
    <row r="150" spans="1:19" ht="24" thickBot="1">
      <c r="A150" s="2"/>
      <c r="B150" s="907" t="str">
        <f>B66</f>
        <v>PPC EVENT RESULTS - SEPTEMBER 2019</v>
      </c>
      <c r="C150" s="908"/>
      <c r="D150" s="908"/>
      <c r="E150" s="908"/>
      <c r="F150" s="908"/>
      <c r="G150" s="908"/>
      <c r="H150" s="908"/>
      <c r="I150" s="908"/>
      <c r="J150" s="908"/>
      <c r="K150" s="908"/>
      <c r="L150" s="908"/>
      <c r="M150" s="908"/>
      <c r="N150" s="908"/>
      <c r="O150" s="970"/>
      <c r="P150" s="2"/>
      <c r="Q150" s="2"/>
      <c r="R150" s="598"/>
      <c r="S150" s="598"/>
    </row>
    <row r="151" spans="1:19" ht="16.5" thickBot="1">
      <c r="A151" s="2"/>
      <c r="B151" s="6"/>
      <c r="C151" s="4"/>
      <c r="D151" s="5"/>
      <c r="E151" s="6"/>
      <c r="F151" s="2"/>
      <c r="G151" s="2"/>
      <c r="H151" s="2"/>
      <c r="I151" s="2"/>
      <c r="J151" s="2"/>
      <c r="K151" s="2"/>
      <c r="L151" s="601"/>
      <c r="M151" s="2"/>
      <c r="N151" s="3"/>
      <c r="O151" s="11"/>
      <c r="P151" s="2"/>
      <c r="Q151" s="2"/>
      <c r="R151" s="598"/>
      <c r="S151" s="598"/>
    </row>
    <row r="152" spans="1:19" ht="24" thickBot="1">
      <c r="A152" s="2"/>
      <c r="B152" s="913" t="s">
        <v>215</v>
      </c>
      <c r="C152" s="914"/>
      <c r="D152" s="914"/>
      <c r="E152" s="914"/>
      <c r="F152" s="914"/>
      <c r="G152" s="914"/>
      <c r="H152" s="914"/>
      <c r="I152" s="914"/>
      <c r="J152" s="914"/>
      <c r="K152" s="914"/>
      <c r="L152" s="915"/>
      <c r="M152" s="814">
        <v>60</v>
      </c>
      <c r="N152" s="352" t="s">
        <v>216</v>
      </c>
      <c r="O152" s="11"/>
      <c r="P152" s="2"/>
      <c r="Q152" s="2"/>
      <c r="R152" s="598"/>
      <c r="S152" s="598"/>
    </row>
    <row r="153" spans="1:19" ht="26.25" thickBot="1">
      <c r="A153" s="2"/>
      <c r="B153" s="632" t="s">
        <v>4</v>
      </c>
      <c r="C153" s="283" t="s">
        <v>5</v>
      </c>
      <c r="D153" s="287" t="s">
        <v>6</v>
      </c>
      <c r="E153" s="17" t="s">
        <v>7</v>
      </c>
      <c r="F153" s="633" t="s">
        <v>8</v>
      </c>
      <c r="G153" s="634">
        <v>10</v>
      </c>
      <c r="H153" s="634">
        <v>9</v>
      </c>
      <c r="I153" s="634">
        <v>8</v>
      </c>
      <c r="J153" s="635">
        <v>7</v>
      </c>
      <c r="K153" s="636">
        <v>0</v>
      </c>
      <c r="L153" s="803" t="s">
        <v>9</v>
      </c>
      <c r="M153" s="17" t="s">
        <v>10</v>
      </c>
      <c r="N153" s="17" t="s">
        <v>11</v>
      </c>
      <c r="O153" s="26" t="s">
        <v>12</v>
      </c>
      <c r="P153" s="27" t="s">
        <v>13</v>
      </c>
      <c r="Q153" s="2"/>
      <c r="R153" s="598"/>
      <c r="S153" s="598"/>
    </row>
    <row r="154" spans="1:19" ht="15.75">
      <c r="A154" s="598"/>
      <c r="B154" s="371" t="s">
        <v>17</v>
      </c>
      <c r="C154" s="134">
        <v>786</v>
      </c>
      <c r="D154" s="81" t="s">
        <v>18</v>
      </c>
      <c r="E154" s="82" t="s">
        <v>24</v>
      </c>
      <c r="F154" s="640">
        <v>270</v>
      </c>
      <c r="G154" s="622">
        <v>230</v>
      </c>
      <c r="H154" s="622">
        <v>81</v>
      </c>
      <c r="I154" s="622">
        <v>8</v>
      </c>
      <c r="J154" s="218"/>
      <c r="K154" s="797"/>
      <c r="L154" s="531">
        <f t="shared" ref="L154:L199" si="28">SUM($F154:$J154)</f>
        <v>589</v>
      </c>
      <c r="M154" s="786">
        <f t="shared" ref="M154:M195" si="29">(F154/10)+(G154/10)+(H154/9)+(I154/8)+(J154/7)+(K154)</f>
        <v>60</v>
      </c>
      <c r="N154" s="164" t="s">
        <v>153</v>
      </c>
      <c r="O154" s="81"/>
      <c r="P154" s="55"/>
      <c r="Q154" s="815"/>
      <c r="R154" s="598"/>
      <c r="S154" s="598"/>
    </row>
    <row r="155" spans="1:19" ht="15.75">
      <c r="A155" s="598"/>
      <c r="B155" s="816" t="s">
        <v>50</v>
      </c>
      <c r="C155" s="209">
        <v>1475</v>
      </c>
      <c r="D155" s="210" t="s">
        <v>18</v>
      </c>
      <c r="E155" s="125" t="s">
        <v>24</v>
      </c>
      <c r="F155" s="702">
        <v>180</v>
      </c>
      <c r="G155" s="703">
        <v>220</v>
      </c>
      <c r="H155" s="703">
        <v>171</v>
      </c>
      <c r="I155" s="703">
        <v>8</v>
      </c>
      <c r="J155" s="704"/>
      <c r="K155" s="817"/>
      <c r="L155" s="543">
        <f t="shared" si="28"/>
        <v>579</v>
      </c>
      <c r="M155" s="782">
        <f t="shared" si="29"/>
        <v>60</v>
      </c>
      <c r="N155" s="807" t="str">
        <f>IF(L155&gt;590,"Yes","NO")</f>
        <v>NO</v>
      </c>
      <c r="O155" s="81" t="str">
        <f>IF(N157="yes","HM","")</f>
        <v>HM</v>
      </c>
      <c r="P155" s="38" t="str">
        <f>IF(M155&gt;60,"ERROR!","")</f>
        <v/>
      </c>
      <c r="Q155" s="815"/>
      <c r="R155" s="598"/>
      <c r="S155" s="598"/>
    </row>
    <row r="156" spans="1:19" ht="16.5" thickBot="1">
      <c r="A156" s="598"/>
      <c r="B156" s="371" t="s">
        <v>217</v>
      </c>
      <c r="C156" s="134">
        <v>1376</v>
      </c>
      <c r="D156" s="81" t="s">
        <v>21</v>
      </c>
      <c r="E156" s="82" t="s">
        <v>24</v>
      </c>
      <c r="F156" s="640">
        <v>200</v>
      </c>
      <c r="G156" s="622">
        <v>200</v>
      </c>
      <c r="H156" s="622">
        <v>153</v>
      </c>
      <c r="I156" s="622">
        <v>24</v>
      </c>
      <c r="J156" s="218">
        <v>0</v>
      </c>
      <c r="K156" s="797">
        <v>0</v>
      </c>
      <c r="L156" s="522">
        <f t="shared" si="28"/>
        <v>577</v>
      </c>
      <c r="M156" s="757">
        <f t="shared" si="29"/>
        <v>60</v>
      </c>
      <c r="N156" s="164" t="str">
        <f>IF(L156&gt;590,"Yes","NO")</f>
        <v>NO</v>
      </c>
      <c r="O156" s="818"/>
      <c r="P156" s="55"/>
      <c r="Q156" s="815"/>
      <c r="R156" s="598"/>
      <c r="S156" s="598"/>
    </row>
    <row r="157" spans="1:19" ht="15.75">
      <c r="A157" s="598"/>
      <c r="B157" s="819" t="s">
        <v>30</v>
      </c>
      <c r="C157" s="519">
        <v>169</v>
      </c>
      <c r="D157" s="30" t="s">
        <v>26</v>
      </c>
      <c r="E157" s="68" t="s">
        <v>31</v>
      </c>
      <c r="F157" s="720">
        <v>190</v>
      </c>
      <c r="G157" s="609">
        <v>200</v>
      </c>
      <c r="H157" s="609">
        <v>180</v>
      </c>
      <c r="I157" s="609">
        <v>8</v>
      </c>
      <c r="J157" s="610"/>
      <c r="K157" s="820"/>
      <c r="L157" s="639">
        <f t="shared" si="28"/>
        <v>578</v>
      </c>
      <c r="M157" s="777">
        <f t="shared" si="29"/>
        <v>60</v>
      </c>
      <c r="N157" s="305" t="str">
        <f t="shared" ref="N157:N164" si="30">IF(L157&gt;575,"Yes","NO")</f>
        <v>Yes</v>
      </c>
      <c r="O157" s="228" t="str">
        <f>IF(N157="yes","M","")</f>
        <v>M</v>
      </c>
      <c r="P157" s="38" t="str">
        <f>IF(M157&gt;60,"ERROR!","")</f>
        <v/>
      </c>
      <c r="Q157" s="815"/>
      <c r="R157" s="598"/>
      <c r="S157" s="598"/>
    </row>
    <row r="158" spans="1:19" ht="15.75">
      <c r="A158" s="598"/>
      <c r="B158" s="383" t="s">
        <v>132</v>
      </c>
      <c r="C158" s="227">
        <v>2</v>
      </c>
      <c r="D158" s="228" t="s">
        <v>26</v>
      </c>
      <c r="E158" s="98" t="s">
        <v>31</v>
      </c>
      <c r="F158" s="740">
        <v>210</v>
      </c>
      <c r="G158" s="619">
        <v>140</v>
      </c>
      <c r="H158" s="619">
        <v>198</v>
      </c>
      <c r="I158" s="619">
        <v>16</v>
      </c>
      <c r="J158" s="233">
        <v>7</v>
      </c>
      <c r="K158" s="794"/>
      <c r="L158" s="531">
        <f t="shared" si="28"/>
        <v>571</v>
      </c>
      <c r="M158" s="763">
        <f t="shared" si="29"/>
        <v>60</v>
      </c>
      <c r="N158" s="307" t="str">
        <f t="shared" si="30"/>
        <v>NO</v>
      </c>
      <c r="O158" s="81"/>
      <c r="P158" s="38"/>
      <c r="Q158" s="815"/>
      <c r="R158" s="598"/>
      <c r="S158" s="598"/>
    </row>
    <row r="159" spans="1:19" ht="15.75">
      <c r="A159" s="598"/>
      <c r="B159" s="265" t="s">
        <v>22</v>
      </c>
      <c r="C159" s="227">
        <v>1266</v>
      </c>
      <c r="D159" s="228" t="s">
        <v>23</v>
      </c>
      <c r="E159" s="98" t="s">
        <v>31</v>
      </c>
      <c r="F159" s="740">
        <v>200</v>
      </c>
      <c r="G159" s="619">
        <v>180</v>
      </c>
      <c r="H159" s="619">
        <v>180</v>
      </c>
      <c r="I159" s="619">
        <v>8</v>
      </c>
      <c r="J159" s="233"/>
      <c r="K159" s="794">
        <v>1</v>
      </c>
      <c r="L159" s="531">
        <f t="shared" si="28"/>
        <v>568</v>
      </c>
      <c r="M159" s="763">
        <f t="shared" si="29"/>
        <v>60</v>
      </c>
      <c r="N159" s="307" t="str">
        <f t="shared" si="30"/>
        <v>NO</v>
      </c>
      <c r="O159" s="81"/>
      <c r="P159" s="38"/>
      <c r="Q159" s="815"/>
      <c r="R159" s="598"/>
      <c r="S159" s="598"/>
    </row>
    <row r="160" spans="1:19" ht="15.75">
      <c r="A160" s="598"/>
      <c r="B160" s="265" t="s">
        <v>131</v>
      </c>
      <c r="C160" s="227">
        <v>2434</v>
      </c>
      <c r="D160" s="228" t="s">
        <v>26</v>
      </c>
      <c r="E160" s="98" t="s">
        <v>31</v>
      </c>
      <c r="F160" s="740">
        <v>100</v>
      </c>
      <c r="G160" s="619">
        <v>160</v>
      </c>
      <c r="H160" s="619">
        <v>234</v>
      </c>
      <c r="I160" s="619">
        <v>56</v>
      </c>
      <c r="J160" s="233">
        <v>7</v>
      </c>
      <c r="K160" s="794"/>
      <c r="L160" s="531">
        <f t="shared" si="28"/>
        <v>557</v>
      </c>
      <c r="M160" s="763">
        <f t="shared" si="29"/>
        <v>60</v>
      </c>
      <c r="N160" s="307" t="str">
        <f t="shared" si="30"/>
        <v>NO</v>
      </c>
      <c r="O160" s="81"/>
      <c r="P160" s="38"/>
      <c r="Q160" s="815"/>
      <c r="R160" s="598"/>
      <c r="S160" s="598"/>
    </row>
    <row r="161" spans="1:19" ht="15.75">
      <c r="A161" s="598"/>
      <c r="B161" s="250" t="s">
        <v>38</v>
      </c>
      <c r="C161" s="134">
        <v>1539</v>
      </c>
      <c r="D161" s="81" t="s">
        <v>26</v>
      </c>
      <c r="E161" s="82" t="s">
        <v>31</v>
      </c>
      <c r="F161" s="640">
        <v>130</v>
      </c>
      <c r="G161" s="622">
        <v>170</v>
      </c>
      <c r="H161" s="622">
        <v>153</v>
      </c>
      <c r="I161" s="622">
        <v>72</v>
      </c>
      <c r="J161" s="218">
        <v>28</v>
      </c>
      <c r="K161" s="797"/>
      <c r="L161" s="531">
        <f t="shared" si="28"/>
        <v>553</v>
      </c>
      <c r="M161" s="763">
        <f t="shared" si="29"/>
        <v>60</v>
      </c>
      <c r="N161" s="307" t="str">
        <f t="shared" si="30"/>
        <v>NO</v>
      </c>
      <c r="O161" s="81"/>
      <c r="P161" s="38"/>
      <c r="Q161" s="815"/>
      <c r="R161" s="598"/>
      <c r="S161" s="598"/>
    </row>
    <row r="162" spans="1:19" ht="15.75">
      <c r="A162" s="598"/>
      <c r="B162" s="371" t="s">
        <v>51</v>
      </c>
      <c r="C162" s="134">
        <v>1281</v>
      </c>
      <c r="D162" s="81" t="s">
        <v>26</v>
      </c>
      <c r="E162" s="82" t="s">
        <v>31</v>
      </c>
      <c r="F162" s="640">
        <v>90</v>
      </c>
      <c r="G162" s="622">
        <v>210</v>
      </c>
      <c r="H162" s="622">
        <v>207</v>
      </c>
      <c r="I162" s="622">
        <v>24</v>
      </c>
      <c r="J162" s="218">
        <v>21</v>
      </c>
      <c r="K162" s="797">
        <v>1</v>
      </c>
      <c r="L162" s="531">
        <f t="shared" si="28"/>
        <v>552</v>
      </c>
      <c r="M162" s="763">
        <f t="shared" si="29"/>
        <v>60</v>
      </c>
      <c r="N162" s="307" t="str">
        <f t="shared" si="30"/>
        <v>NO</v>
      </c>
      <c r="O162" s="813"/>
      <c r="P162" s="38"/>
      <c r="Q162" s="815"/>
      <c r="R162" s="598"/>
      <c r="S162" s="598"/>
    </row>
    <row r="163" spans="1:19" ht="15.75">
      <c r="A163" s="598"/>
      <c r="B163" s="371" t="s">
        <v>37</v>
      </c>
      <c r="C163" s="134">
        <v>1569</v>
      </c>
      <c r="D163" s="81" t="s">
        <v>28</v>
      </c>
      <c r="E163" s="82" t="s">
        <v>31</v>
      </c>
      <c r="F163" s="640">
        <v>100</v>
      </c>
      <c r="G163" s="622">
        <v>110</v>
      </c>
      <c r="H163" s="622">
        <v>216</v>
      </c>
      <c r="I163" s="622">
        <v>104</v>
      </c>
      <c r="J163" s="218">
        <v>0</v>
      </c>
      <c r="K163" s="797">
        <v>2</v>
      </c>
      <c r="L163" s="522">
        <f t="shared" si="28"/>
        <v>530</v>
      </c>
      <c r="M163" s="821">
        <f t="shared" si="29"/>
        <v>60</v>
      </c>
      <c r="N163" s="139" t="str">
        <f>IF(L163&gt;550,"Yes","NO")</f>
        <v>NO</v>
      </c>
      <c r="O163" s="81" t="str">
        <f>IF(N163="yes","G","")</f>
        <v/>
      </c>
      <c r="P163" s="55" t="str">
        <f>IF(M163&gt;60,"ERROR!","")</f>
        <v/>
      </c>
      <c r="Q163" s="598"/>
      <c r="R163" s="598"/>
      <c r="S163" s="598"/>
    </row>
    <row r="164" spans="1:19" ht="16.5" thickBot="1">
      <c r="A164" s="598"/>
      <c r="B164" s="822" t="s">
        <v>35</v>
      </c>
      <c r="C164" s="117">
        <v>13</v>
      </c>
      <c r="D164" s="58" t="s">
        <v>26</v>
      </c>
      <c r="E164" s="87" t="s">
        <v>31</v>
      </c>
      <c r="F164" s="643">
        <v>100</v>
      </c>
      <c r="G164" s="616">
        <v>60</v>
      </c>
      <c r="H164" s="616">
        <v>180</v>
      </c>
      <c r="I164" s="616">
        <v>136</v>
      </c>
      <c r="J164" s="226">
        <v>42</v>
      </c>
      <c r="K164" s="823">
        <v>1</v>
      </c>
      <c r="L164" s="538">
        <f t="shared" si="28"/>
        <v>518</v>
      </c>
      <c r="M164" s="770">
        <f t="shared" si="29"/>
        <v>60</v>
      </c>
      <c r="N164" s="317" t="str">
        <f t="shared" si="30"/>
        <v>NO</v>
      </c>
      <c r="O164" s="813"/>
      <c r="P164" s="38"/>
      <c r="Q164" s="815"/>
      <c r="R164" s="598"/>
      <c r="S164" s="598"/>
    </row>
    <row r="165" spans="1:19" ht="15.75">
      <c r="A165" s="598"/>
      <c r="B165" s="824" t="s">
        <v>55</v>
      </c>
      <c r="C165" s="825">
        <v>1542</v>
      </c>
      <c r="D165" s="826" t="s">
        <v>28</v>
      </c>
      <c r="E165" s="827" t="s">
        <v>48</v>
      </c>
      <c r="F165" s="828">
        <v>150</v>
      </c>
      <c r="G165" s="829">
        <v>120</v>
      </c>
      <c r="H165" s="829">
        <v>216</v>
      </c>
      <c r="I165" s="829">
        <v>72</v>
      </c>
      <c r="J165" s="830"/>
      <c r="K165" s="831"/>
      <c r="L165" s="832">
        <f t="shared" si="28"/>
        <v>558</v>
      </c>
      <c r="M165" s="763">
        <f t="shared" si="29"/>
        <v>60</v>
      </c>
      <c r="N165" s="513" t="str">
        <f t="shared" ref="N165:N172" si="31">IF(L165&gt;550,"Yes","NO")</f>
        <v>Yes</v>
      </c>
      <c r="O165" s="81" t="str">
        <f t="shared" ref="O165:O172" si="32">IF(N165="yes","G","")</f>
        <v>G</v>
      </c>
      <c r="P165" s="55" t="str">
        <f>IF(M165&gt;60,"ERROR!","")</f>
        <v/>
      </c>
      <c r="Q165" s="598"/>
      <c r="R165" s="598"/>
      <c r="S165" s="598"/>
    </row>
    <row r="166" spans="1:19" ht="15.75">
      <c r="A166" s="598"/>
      <c r="B166" s="250" t="s">
        <v>49</v>
      </c>
      <c r="C166" s="134">
        <v>1798</v>
      </c>
      <c r="D166" s="81" t="s">
        <v>26</v>
      </c>
      <c r="E166" s="82" t="s">
        <v>48</v>
      </c>
      <c r="F166" s="640">
        <v>100</v>
      </c>
      <c r="G166" s="622">
        <v>170</v>
      </c>
      <c r="H166" s="622">
        <v>225</v>
      </c>
      <c r="I166" s="622">
        <v>40</v>
      </c>
      <c r="J166" s="218">
        <v>21</v>
      </c>
      <c r="K166" s="797"/>
      <c r="L166" s="522">
        <f t="shared" si="28"/>
        <v>556</v>
      </c>
      <c r="M166" s="821">
        <f t="shared" si="29"/>
        <v>60</v>
      </c>
      <c r="N166" s="833" t="str">
        <f>IF(L166&gt;550,"Yes","NO")</f>
        <v>Yes</v>
      </c>
      <c r="O166" s="81"/>
      <c r="P166" s="55"/>
      <c r="Q166" s="598"/>
      <c r="R166" s="598"/>
      <c r="S166" s="598"/>
    </row>
    <row r="167" spans="1:19" ht="15.75">
      <c r="A167" s="598"/>
      <c r="B167" s="265" t="s">
        <v>46</v>
      </c>
      <c r="C167" s="227">
        <v>1783</v>
      </c>
      <c r="D167" s="228" t="s">
        <v>47</v>
      </c>
      <c r="E167" s="98" t="s">
        <v>48</v>
      </c>
      <c r="F167" s="740">
        <v>120</v>
      </c>
      <c r="G167" s="619">
        <v>140</v>
      </c>
      <c r="H167" s="619">
        <v>234</v>
      </c>
      <c r="I167" s="619">
        <v>40</v>
      </c>
      <c r="J167" s="233">
        <v>7</v>
      </c>
      <c r="K167" s="794"/>
      <c r="L167" s="531">
        <f t="shared" si="28"/>
        <v>541</v>
      </c>
      <c r="M167" s="834">
        <f t="shared" si="29"/>
        <v>58</v>
      </c>
      <c r="N167" s="835" t="str">
        <f>IF(L167&gt;550,"Yes","NO")</f>
        <v>NO</v>
      </c>
      <c r="O167" s="41"/>
      <c r="P167" s="55"/>
      <c r="Q167" s="598"/>
      <c r="R167" s="598"/>
      <c r="S167" s="598"/>
    </row>
    <row r="168" spans="1:19" ht="15.75">
      <c r="A168" s="598"/>
      <c r="B168" s="265" t="s">
        <v>102</v>
      </c>
      <c r="C168" s="227">
        <v>1264</v>
      </c>
      <c r="D168" s="228" t="s">
        <v>21</v>
      </c>
      <c r="E168" s="98" t="s">
        <v>48</v>
      </c>
      <c r="F168" s="740">
        <v>90</v>
      </c>
      <c r="G168" s="619">
        <v>120</v>
      </c>
      <c r="H168" s="619">
        <v>126</v>
      </c>
      <c r="I168" s="619">
        <v>136</v>
      </c>
      <c r="J168" s="233">
        <v>49</v>
      </c>
      <c r="K168" s="794">
        <v>1</v>
      </c>
      <c r="L168" s="531">
        <f t="shared" si="28"/>
        <v>521</v>
      </c>
      <c r="M168" s="763">
        <f>(F168/10)+(G168/10)+(H168/9)+(I168/8)+(J168/7)+(K168)</f>
        <v>60</v>
      </c>
      <c r="N168" s="835" t="str">
        <f>IF(L168&gt;550,"Yes","NO")</f>
        <v>NO</v>
      </c>
      <c r="O168" s="41"/>
      <c r="P168" s="55"/>
      <c r="Q168" s="815"/>
      <c r="R168" s="598"/>
      <c r="S168" s="598"/>
    </row>
    <row r="169" spans="1:19" ht="15.75">
      <c r="A169" s="598"/>
      <c r="B169" s="836" t="s">
        <v>160</v>
      </c>
      <c r="C169" s="837">
        <v>1300</v>
      </c>
      <c r="D169" s="387" t="s">
        <v>26</v>
      </c>
      <c r="E169" s="838" t="s">
        <v>48</v>
      </c>
      <c r="F169" s="839">
        <v>40</v>
      </c>
      <c r="G169" s="840">
        <v>150</v>
      </c>
      <c r="H169" s="840">
        <v>189</v>
      </c>
      <c r="I169" s="840">
        <v>96</v>
      </c>
      <c r="J169" s="841">
        <v>42</v>
      </c>
      <c r="K169" s="842">
        <v>2</v>
      </c>
      <c r="L169" s="843">
        <f t="shared" si="28"/>
        <v>517</v>
      </c>
      <c r="M169" s="821">
        <f t="shared" si="29"/>
        <v>60</v>
      </c>
      <c r="N169" s="835" t="str">
        <f>IF(L169&gt;550,"Yes","NO")</f>
        <v>NO</v>
      </c>
      <c r="O169" s="81"/>
      <c r="P169" s="55"/>
      <c r="Q169" s="598"/>
      <c r="R169" s="598"/>
      <c r="S169" s="598"/>
    </row>
    <row r="170" spans="1:19" ht="15.75">
      <c r="A170" s="598"/>
      <c r="B170" s="371" t="s">
        <v>52</v>
      </c>
      <c r="C170" s="134">
        <v>1372</v>
      </c>
      <c r="D170" s="81" t="s">
        <v>26</v>
      </c>
      <c r="E170" s="82" t="s">
        <v>48</v>
      </c>
      <c r="F170" s="640">
        <v>60</v>
      </c>
      <c r="G170" s="622">
        <v>170</v>
      </c>
      <c r="H170" s="622">
        <v>171</v>
      </c>
      <c r="I170" s="622">
        <v>96</v>
      </c>
      <c r="J170" s="218">
        <v>14</v>
      </c>
      <c r="K170" s="797">
        <v>4</v>
      </c>
      <c r="L170" s="522">
        <f t="shared" si="28"/>
        <v>511</v>
      </c>
      <c r="M170" s="757">
        <f t="shared" si="29"/>
        <v>60</v>
      </c>
      <c r="N170" s="835" t="str">
        <f>IF(L170&gt;550,"Yes","NO")</f>
        <v>NO</v>
      </c>
      <c r="O170" s="81"/>
      <c r="P170" s="55"/>
      <c r="Q170" s="598"/>
      <c r="R170" s="598"/>
      <c r="S170" s="598"/>
    </row>
    <row r="171" spans="1:19" ht="15.75">
      <c r="A171" s="598"/>
      <c r="B171" s="836" t="s">
        <v>165</v>
      </c>
      <c r="C171" s="837">
        <v>1809</v>
      </c>
      <c r="D171" s="387" t="s">
        <v>28</v>
      </c>
      <c r="E171" s="838" t="s">
        <v>48</v>
      </c>
      <c r="F171" s="839">
        <v>50</v>
      </c>
      <c r="G171" s="840">
        <v>140</v>
      </c>
      <c r="H171" s="840">
        <v>153</v>
      </c>
      <c r="I171" s="840">
        <v>88</v>
      </c>
      <c r="J171" s="841">
        <v>56</v>
      </c>
      <c r="K171" s="842">
        <v>5</v>
      </c>
      <c r="L171" s="843">
        <f t="shared" si="28"/>
        <v>487</v>
      </c>
      <c r="M171" s="757">
        <f t="shared" si="29"/>
        <v>60</v>
      </c>
      <c r="N171" s="139" t="str">
        <f t="shared" si="31"/>
        <v>NO</v>
      </c>
      <c r="O171" s="81" t="str">
        <f t="shared" si="32"/>
        <v/>
      </c>
      <c r="P171" s="55" t="str">
        <f t="shared" ref="P171:P177" si="33">IF(M171&gt;60,"ERROR!","")</f>
        <v/>
      </c>
      <c r="Q171" s="598"/>
      <c r="R171" s="598"/>
      <c r="S171" s="598"/>
    </row>
    <row r="172" spans="1:19" ht="16.5" thickBot="1">
      <c r="A172" s="598"/>
      <c r="B172" s="258" t="s">
        <v>66</v>
      </c>
      <c r="C172" s="117">
        <v>1314</v>
      </c>
      <c r="D172" s="58" t="s">
        <v>28</v>
      </c>
      <c r="E172" s="87" t="s">
        <v>48</v>
      </c>
      <c r="F172" s="643">
        <v>30</v>
      </c>
      <c r="G172" s="616">
        <v>90</v>
      </c>
      <c r="H172" s="616">
        <v>144</v>
      </c>
      <c r="I172" s="616">
        <v>112</v>
      </c>
      <c r="J172" s="226">
        <v>105</v>
      </c>
      <c r="K172" s="823">
        <v>3</v>
      </c>
      <c r="L172" s="538">
        <f t="shared" si="28"/>
        <v>481</v>
      </c>
      <c r="M172" s="770">
        <f t="shared" si="29"/>
        <v>60</v>
      </c>
      <c r="N172" s="317" t="str">
        <f t="shared" si="31"/>
        <v>NO</v>
      </c>
      <c r="O172" s="81" t="str">
        <f t="shared" si="32"/>
        <v/>
      </c>
      <c r="P172" s="55" t="str">
        <f t="shared" si="33"/>
        <v/>
      </c>
      <c r="Q172" s="815"/>
      <c r="R172" s="598"/>
      <c r="S172" s="598"/>
    </row>
    <row r="173" spans="1:19" ht="16.5">
      <c r="A173" s="598"/>
      <c r="B173" s="265" t="s">
        <v>63</v>
      </c>
      <c r="C173" s="227">
        <v>1476</v>
      </c>
      <c r="D173" s="228" t="s">
        <v>26</v>
      </c>
      <c r="E173" s="98" t="s">
        <v>67</v>
      </c>
      <c r="F173" s="740">
        <v>100</v>
      </c>
      <c r="G173" s="619">
        <v>260</v>
      </c>
      <c r="H173" s="619">
        <v>153</v>
      </c>
      <c r="I173" s="619">
        <v>40</v>
      </c>
      <c r="J173" s="233">
        <v>14</v>
      </c>
      <c r="K173" s="844"/>
      <c r="L173" s="531">
        <f t="shared" si="28"/>
        <v>567</v>
      </c>
      <c r="M173" s="763">
        <f t="shared" si="29"/>
        <v>60</v>
      </c>
      <c r="N173" s="105" t="str">
        <f t="shared" ref="N173:N198" si="34">IF(L173&gt;509,"Yes","NO")</f>
        <v>Yes</v>
      </c>
      <c r="O173" s="845" t="str">
        <f>IF(N173="yes","S","")</f>
        <v>S</v>
      </c>
      <c r="P173" s="55" t="str">
        <f t="shared" si="33"/>
        <v/>
      </c>
      <c r="Q173" s="815"/>
      <c r="R173" s="598"/>
      <c r="S173" s="598"/>
    </row>
    <row r="174" spans="1:19" ht="16.5">
      <c r="A174" s="598"/>
      <c r="B174" s="265" t="s">
        <v>45</v>
      </c>
      <c r="C174" s="227">
        <v>248</v>
      </c>
      <c r="D174" s="228" t="s">
        <v>28</v>
      </c>
      <c r="E174" s="98" t="s">
        <v>67</v>
      </c>
      <c r="F174" s="740">
        <v>110</v>
      </c>
      <c r="G174" s="619">
        <v>150</v>
      </c>
      <c r="H174" s="619">
        <v>216</v>
      </c>
      <c r="I174" s="619">
        <v>64</v>
      </c>
      <c r="J174" s="233">
        <v>14</v>
      </c>
      <c r="K174" s="844"/>
      <c r="L174" s="522">
        <f t="shared" si="28"/>
        <v>554</v>
      </c>
      <c r="M174" s="763">
        <f t="shared" si="29"/>
        <v>60</v>
      </c>
      <c r="N174" s="110" t="str">
        <f t="shared" si="34"/>
        <v>Yes</v>
      </c>
      <c r="O174" s="846" t="str">
        <f>IF(N174="yes","S","")</f>
        <v>S</v>
      </c>
      <c r="P174" s="55" t="str">
        <f t="shared" si="33"/>
        <v/>
      </c>
      <c r="Q174" s="815"/>
      <c r="R174" s="598"/>
      <c r="S174" s="598"/>
    </row>
    <row r="175" spans="1:19" ht="16.5">
      <c r="A175" s="598"/>
      <c r="B175" s="607" t="s">
        <v>79</v>
      </c>
      <c r="C175" s="227">
        <v>1051</v>
      </c>
      <c r="D175" s="228" t="s">
        <v>28</v>
      </c>
      <c r="E175" s="98" t="s">
        <v>67</v>
      </c>
      <c r="F175" s="740">
        <v>100</v>
      </c>
      <c r="G175" s="619">
        <v>150</v>
      </c>
      <c r="H175" s="619">
        <v>198</v>
      </c>
      <c r="I175" s="619">
        <v>88</v>
      </c>
      <c r="J175" s="233">
        <v>14</v>
      </c>
      <c r="K175" s="844"/>
      <c r="L175" s="522">
        <f t="shared" si="28"/>
        <v>550</v>
      </c>
      <c r="M175" s="763">
        <f t="shared" si="29"/>
        <v>60</v>
      </c>
      <c r="N175" s="110" t="str">
        <f t="shared" si="34"/>
        <v>Yes</v>
      </c>
      <c r="O175" s="846" t="str">
        <f>IF(N175="yes","S","")</f>
        <v>S</v>
      </c>
      <c r="P175" s="55" t="str">
        <f t="shared" si="33"/>
        <v/>
      </c>
      <c r="Q175" s="815"/>
      <c r="R175" s="598"/>
      <c r="S175" s="598"/>
    </row>
    <row r="176" spans="1:19" ht="16.5">
      <c r="A176" s="598"/>
      <c r="B176" s="265" t="s">
        <v>75</v>
      </c>
      <c r="C176" s="227">
        <v>1467</v>
      </c>
      <c r="D176" s="228" t="s">
        <v>18</v>
      </c>
      <c r="E176" s="98" t="s">
        <v>67</v>
      </c>
      <c r="F176" s="740">
        <v>150</v>
      </c>
      <c r="G176" s="619">
        <v>120</v>
      </c>
      <c r="H176" s="619">
        <v>171</v>
      </c>
      <c r="I176" s="619">
        <v>80</v>
      </c>
      <c r="J176" s="233">
        <v>28</v>
      </c>
      <c r="K176" s="844"/>
      <c r="L176" s="522">
        <f t="shared" si="28"/>
        <v>549</v>
      </c>
      <c r="M176" s="763">
        <f t="shared" si="29"/>
        <v>60</v>
      </c>
      <c r="N176" s="110" t="str">
        <f t="shared" si="34"/>
        <v>Yes</v>
      </c>
      <c r="O176" s="846" t="str">
        <f>IF(N176="yes","S","")</f>
        <v>S</v>
      </c>
      <c r="P176" s="55" t="str">
        <f t="shared" si="33"/>
        <v/>
      </c>
      <c r="Q176" s="815"/>
      <c r="R176" s="598"/>
      <c r="S176" s="598"/>
    </row>
    <row r="177" spans="1:19" ht="16.5">
      <c r="A177" s="598"/>
      <c r="B177" s="265" t="s">
        <v>59</v>
      </c>
      <c r="C177" s="227">
        <v>921</v>
      </c>
      <c r="D177" s="228" t="s">
        <v>18</v>
      </c>
      <c r="E177" s="98" t="s">
        <v>67</v>
      </c>
      <c r="F177" s="740">
        <v>120</v>
      </c>
      <c r="G177" s="619">
        <v>130</v>
      </c>
      <c r="H177" s="619">
        <v>162</v>
      </c>
      <c r="I177" s="619">
        <v>80</v>
      </c>
      <c r="J177" s="233">
        <v>42</v>
      </c>
      <c r="K177" s="844"/>
      <c r="L177" s="522">
        <f t="shared" si="28"/>
        <v>534</v>
      </c>
      <c r="M177" s="763">
        <f t="shared" si="29"/>
        <v>59</v>
      </c>
      <c r="N177" s="110" t="str">
        <f t="shared" si="34"/>
        <v>Yes</v>
      </c>
      <c r="O177" s="846" t="str">
        <f>IF(N177="yes","S","")</f>
        <v>S</v>
      </c>
      <c r="P177" s="55" t="str">
        <f t="shared" si="33"/>
        <v/>
      </c>
      <c r="Q177" s="815"/>
      <c r="R177" s="598"/>
      <c r="S177" s="598"/>
    </row>
    <row r="178" spans="1:19" ht="16.5">
      <c r="A178" s="598"/>
      <c r="B178" s="265" t="s">
        <v>71</v>
      </c>
      <c r="C178" s="227">
        <v>1770</v>
      </c>
      <c r="D178" s="228" t="s">
        <v>26</v>
      </c>
      <c r="E178" s="98" t="s">
        <v>67</v>
      </c>
      <c r="F178" s="740">
        <v>100</v>
      </c>
      <c r="G178" s="619">
        <v>160</v>
      </c>
      <c r="H178" s="619">
        <v>171</v>
      </c>
      <c r="I178" s="619">
        <v>72</v>
      </c>
      <c r="J178" s="233">
        <v>28</v>
      </c>
      <c r="K178" s="844">
        <v>2</v>
      </c>
      <c r="L178" s="522">
        <f t="shared" si="28"/>
        <v>531</v>
      </c>
      <c r="M178" s="763">
        <f t="shared" si="29"/>
        <v>60</v>
      </c>
      <c r="N178" s="110" t="str">
        <f t="shared" si="34"/>
        <v>Yes</v>
      </c>
      <c r="O178" s="846"/>
      <c r="P178" s="55"/>
      <c r="Q178" s="815"/>
      <c r="R178" s="598"/>
      <c r="S178" s="598"/>
    </row>
    <row r="179" spans="1:19" ht="16.5">
      <c r="A179" s="598"/>
      <c r="B179" s="265" t="s">
        <v>139</v>
      </c>
      <c r="C179" s="227">
        <v>513</v>
      </c>
      <c r="D179" s="228" t="s">
        <v>15</v>
      </c>
      <c r="E179" s="98" t="s">
        <v>67</v>
      </c>
      <c r="F179" s="740">
        <v>50</v>
      </c>
      <c r="G179" s="619">
        <v>130</v>
      </c>
      <c r="H179" s="619">
        <v>234</v>
      </c>
      <c r="I179" s="619">
        <v>96</v>
      </c>
      <c r="J179" s="233">
        <v>21</v>
      </c>
      <c r="K179" s="844">
        <v>1</v>
      </c>
      <c r="L179" s="522">
        <f t="shared" si="28"/>
        <v>531</v>
      </c>
      <c r="M179" s="763">
        <f t="shared" si="29"/>
        <v>60</v>
      </c>
      <c r="N179" s="110" t="str">
        <f t="shared" si="34"/>
        <v>Yes</v>
      </c>
      <c r="O179" s="846"/>
      <c r="P179" s="55"/>
      <c r="Q179" s="815"/>
      <c r="R179" s="598"/>
      <c r="S179" s="598"/>
    </row>
    <row r="180" spans="1:19" ht="16.5">
      <c r="A180" s="598"/>
      <c r="B180" s="265" t="s">
        <v>56</v>
      </c>
      <c r="C180" s="227">
        <v>1412</v>
      </c>
      <c r="D180" s="228" t="s">
        <v>18</v>
      </c>
      <c r="E180" s="98" t="s">
        <v>67</v>
      </c>
      <c r="F180" s="740">
        <v>120</v>
      </c>
      <c r="G180" s="619">
        <v>80</v>
      </c>
      <c r="H180" s="619">
        <v>225</v>
      </c>
      <c r="I180" s="619">
        <v>88</v>
      </c>
      <c r="J180" s="233">
        <v>14</v>
      </c>
      <c r="K180" s="844"/>
      <c r="L180" s="522">
        <f t="shared" si="28"/>
        <v>527</v>
      </c>
      <c r="M180" s="763">
        <f t="shared" si="29"/>
        <v>58</v>
      </c>
      <c r="N180" s="110" t="str">
        <f t="shared" si="34"/>
        <v>Yes</v>
      </c>
      <c r="O180" s="846"/>
      <c r="P180" s="55"/>
      <c r="Q180" s="815"/>
      <c r="R180" s="598"/>
      <c r="S180" s="598"/>
    </row>
    <row r="181" spans="1:19" ht="16.5">
      <c r="A181" s="598"/>
      <c r="B181" s="265" t="s">
        <v>212</v>
      </c>
      <c r="C181" s="227">
        <v>1143</v>
      </c>
      <c r="D181" s="228" t="s">
        <v>26</v>
      </c>
      <c r="E181" s="98" t="s">
        <v>67</v>
      </c>
      <c r="F181" s="740">
        <v>110</v>
      </c>
      <c r="G181" s="619">
        <v>40</v>
      </c>
      <c r="H181" s="619">
        <v>216</v>
      </c>
      <c r="I181" s="619">
        <v>104</v>
      </c>
      <c r="J181" s="233">
        <v>56</v>
      </c>
      <c r="K181" s="844"/>
      <c r="L181" s="522">
        <f t="shared" si="28"/>
        <v>526</v>
      </c>
      <c r="M181" s="763">
        <f t="shared" si="29"/>
        <v>60</v>
      </c>
      <c r="N181" s="110" t="str">
        <f t="shared" si="34"/>
        <v>Yes</v>
      </c>
      <c r="O181" s="846"/>
      <c r="P181" s="55"/>
      <c r="Q181" s="815"/>
      <c r="R181" s="598"/>
      <c r="S181" s="598"/>
    </row>
    <row r="182" spans="1:19" ht="16.5">
      <c r="A182" s="598"/>
      <c r="B182" s="265" t="s">
        <v>64</v>
      </c>
      <c r="C182" s="227">
        <v>1268</v>
      </c>
      <c r="D182" s="228" t="s">
        <v>28</v>
      </c>
      <c r="E182" s="98" t="s">
        <v>67</v>
      </c>
      <c r="F182" s="740">
        <v>120</v>
      </c>
      <c r="G182" s="619">
        <v>140</v>
      </c>
      <c r="H182" s="619">
        <v>198</v>
      </c>
      <c r="I182" s="619">
        <v>56</v>
      </c>
      <c r="J182" s="233">
        <v>7</v>
      </c>
      <c r="K182" s="844">
        <v>4</v>
      </c>
      <c r="L182" s="522">
        <f t="shared" si="28"/>
        <v>521</v>
      </c>
      <c r="M182" s="763">
        <f t="shared" si="29"/>
        <v>60</v>
      </c>
      <c r="N182" s="110" t="str">
        <f t="shared" si="34"/>
        <v>Yes</v>
      </c>
      <c r="O182" s="846"/>
      <c r="P182" s="55"/>
      <c r="Q182" s="815"/>
      <c r="R182" s="598"/>
      <c r="S182" s="598"/>
    </row>
    <row r="183" spans="1:19" ht="16.5">
      <c r="A183" s="598"/>
      <c r="B183" s="265" t="s">
        <v>211</v>
      </c>
      <c r="C183" s="227">
        <v>2138</v>
      </c>
      <c r="D183" s="228" t="s">
        <v>28</v>
      </c>
      <c r="E183" s="98" t="s">
        <v>67</v>
      </c>
      <c r="F183" s="740">
        <v>60</v>
      </c>
      <c r="G183" s="619">
        <v>150</v>
      </c>
      <c r="H183" s="619">
        <v>216</v>
      </c>
      <c r="I183" s="619">
        <v>88</v>
      </c>
      <c r="J183" s="233">
        <v>7</v>
      </c>
      <c r="K183" s="844">
        <v>3</v>
      </c>
      <c r="L183" s="522">
        <f t="shared" si="28"/>
        <v>521</v>
      </c>
      <c r="M183" s="763">
        <f t="shared" si="29"/>
        <v>60</v>
      </c>
      <c r="N183" s="110" t="str">
        <f t="shared" si="34"/>
        <v>Yes</v>
      </c>
      <c r="O183" s="846"/>
      <c r="P183" s="55"/>
      <c r="Q183" s="815"/>
      <c r="R183" s="598"/>
      <c r="S183" s="598"/>
    </row>
    <row r="184" spans="1:19" ht="16.5">
      <c r="A184" s="598"/>
      <c r="B184" s="265" t="s">
        <v>77</v>
      </c>
      <c r="C184" s="227">
        <v>1799</v>
      </c>
      <c r="D184" s="228" t="s">
        <v>47</v>
      </c>
      <c r="E184" s="98" t="s">
        <v>67</v>
      </c>
      <c r="F184" s="740">
        <v>90</v>
      </c>
      <c r="G184" s="619">
        <v>80</v>
      </c>
      <c r="H184" s="619">
        <v>171</v>
      </c>
      <c r="I184" s="619">
        <v>104</v>
      </c>
      <c r="J184" s="233">
        <v>63</v>
      </c>
      <c r="K184" s="844">
        <v>2</v>
      </c>
      <c r="L184" s="522">
        <f t="shared" si="28"/>
        <v>508</v>
      </c>
      <c r="M184" s="763">
        <f t="shared" si="29"/>
        <v>60</v>
      </c>
      <c r="N184" s="110" t="str">
        <f t="shared" si="34"/>
        <v>NO</v>
      </c>
      <c r="O184" s="846"/>
      <c r="P184" s="55"/>
      <c r="Q184" s="815"/>
      <c r="R184" s="598"/>
      <c r="S184" s="598"/>
    </row>
    <row r="185" spans="1:19" ht="16.5">
      <c r="A185" s="598"/>
      <c r="B185" s="265" t="s">
        <v>65</v>
      </c>
      <c r="C185" s="227">
        <v>1228</v>
      </c>
      <c r="D185" s="228" t="s">
        <v>28</v>
      </c>
      <c r="E185" s="98" t="s">
        <v>67</v>
      </c>
      <c r="F185" s="740">
        <v>70</v>
      </c>
      <c r="G185" s="619">
        <v>150</v>
      </c>
      <c r="H185" s="619">
        <v>108</v>
      </c>
      <c r="I185" s="619">
        <v>80</v>
      </c>
      <c r="J185" s="233">
        <v>91</v>
      </c>
      <c r="K185" s="844">
        <v>3</v>
      </c>
      <c r="L185" s="522">
        <f t="shared" si="28"/>
        <v>499</v>
      </c>
      <c r="M185" s="763">
        <f t="shared" si="29"/>
        <v>60</v>
      </c>
      <c r="N185" s="110" t="str">
        <f t="shared" si="34"/>
        <v>NO</v>
      </c>
      <c r="O185" s="846"/>
      <c r="P185" s="55"/>
      <c r="Q185" s="815"/>
      <c r="R185" s="598"/>
      <c r="S185" s="598"/>
    </row>
    <row r="186" spans="1:19" ht="16.5">
      <c r="A186" s="598"/>
      <c r="B186" s="265" t="s">
        <v>103</v>
      </c>
      <c r="C186" s="227">
        <v>1811</v>
      </c>
      <c r="D186" s="228" t="s">
        <v>18</v>
      </c>
      <c r="E186" s="98" t="s">
        <v>67</v>
      </c>
      <c r="F186" s="740">
        <v>90</v>
      </c>
      <c r="G186" s="619">
        <v>120</v>
      </c>
      <c r="H186" s="619">
        <v>171</v>
      </c>
      <c r="I186" s="619">
        <v>96</v>
      </c>
      <c r="J186" s="233">
        <v>21</v>
      </c>
      <c r="K186" s="844">
        <v>5</v>
      </c>
      <c r="L186" s="522">
        <f t="shared" si="28"/>
        <v>498</v>
      </c>
      <c r="M186" s="763">
        <f t="shared" si="29"/>
        <v>60</v>
      </c>
      <c r="N186" s="110" t="str">
        <f t="shared" si="34"/>
        <v>NO</v>
      </c>
      <c r="O186" s="846"/>
      <c r="P186" s="55"/>
      <c r="Q186" s="815"/>
      <c r="R186" s="598"/>
      <c r="S186" s="598"/>
    </row>
    <row r="187" spans="1:19" ht="16.5">
      <c r="A187" s="598"/>
      <c r="B187" s="265" t="s">
        <v>145</v>
      </c>
      <c r="C187" s="227">
        <v>1050</v>
      </c>
      <c r="D187" s="228" t="s">
        <v>28</v>
      </c>
      <c r="E187" s="98" t="s">
        <v>67</v>
      </c>
      <c r="F187" s="740">
        <v>70</v>
      </c>
      <c r="G187" s="619">
        <v>90</v>
      </c>
      <c r="H187" s="619">
        <v>189</v>
      </c>
      <c r="I187" s="619">
        <v>120</v>
      </c>
      <c r="J187" s="233">
        <v>21</v>
      </c>
      <c r="K187" s="844">
        <v>5</v>
      </c>
      <c r="L187" s="522">
        <f t="shared" si="28"/>
        <v>490</v>
      </c>
      <c r="M187" s="763">
        <f t="shared" si="29"/>
        <v>60</v>
      </c>
      <c r="N187" s="110" t="str">
        <f t="shared" si="34"/>
        <v>NO</v>
      </c>
      <c r="O187" s="846"/>
      <c r="P187" s="55"/>
      <c r="Q187" s="815"/>
      <c r="R187" s="598"/>
      <c r="S187" s="598"/>
    </row>
    <row r="188" spans="1:19" ht="16.5">
      <c r="A188" s="598"/>
      <c r="B188" s="265" t="s">
        <v>80</v>
      </c>
      <c r="C188" s="227">
        <v>2141</v>
      </c>
      <c r="D188" s="228" t="s">
        <v>28</v>
      </c>
      <c r="E188" s="98" t="s">
        <v>67</v>
      </c>
      <c r="F188" s="740">
        <v>70</v>
      </c>
      <c r="G188" s="619">
        <v>120</v>
      </c>
      <c r="H188" s="619">
        <v>162</v>
      </c>
      <c r="I188" s="619">
        <v>96</v>
      </c>
      <c r="J188" s="233">
        <v>35</v>
      </c>
      <c r="K188" s="844">
        <v>6</v>
      </c>
      <c r="L188" s="522">
        <f t="shared" si="28"/>
        <v>483</v>
      </c>
      <c r="M188" s="763">
        <f t="shared" si="29"/>
        <v>60</v>
      </c>
      <c r="N188" s="110" t="str">
        <f t="shared" si="34"/>
        <v>NO</v>
      </c>
      <c r="O188" s="846"/>
      <c r="P188" s="55"/>
      <c r="Q188" s="815"/>
      <c r="R188" s="598"/>
      <c r="S188" s="598"/>
    </row>
    <row r="189" spans="1:19" ht="16.5">
      <c r="A189" s="598"/>
      <c r="B189" s="265" t="s">
        <v>104</v>
      </c>
      <c r="C189" s="227">
        <v>1836</v>
      </c>
      <c r="D189" s="228" t="s">
        <v>28</v>
      </c>
      <c r="E189" s="98" t="s">
        <v>67</v>
      </c>
      <c r="F189" s="740">
        <v>70</v>
      </c>
      <c r="G189" s="619">
        <v>70</v>
      </c>
      <c r="H189" s="619">
        <v>216</v>
      </c>
      <c r="I189" s="619">
        <v>96</v>
      </c>
      <c r="J189" s="233">
        <v>28</v>
      </c>
      <c r="K189" s="844">
        <v>6</v>
      </c>
      <c r="L189" s="522">
        <f t="shared" si="28"/>
        <v>480</v>
      </c>
      <c r="M189" s="763">
        <f t="shared" si="29"/>
        <v>60</v>
      </c>
      <c r="N189" s="110" t="str">
        <f t="shared" si="34"/>
        <v>NO</v>
      </c>
      <c r="O189" s="846"/>
      <c r="P189" s="55"/>
      <c r="Q189" s="815"/>
      <c r="R189" s="598"/>
      <c r="S189" s="598"/>
    </row>
    <row r="190" spans="1:19" ht="16.5">
      <c r="A190" s="598"/>
      <c r="B190" s="265" t="s">
        <v>97</v>
      </c>
      <c r="C190" s="227">
        <v>2786</v>
      </c>
      <c r="D190" s="228" t="s">
        <v>21</v>
      </c>
      <c r="E190" s="98" t="s">
        <v>67</v>
      </c>
      <c r="F190" s="740">
        <v>70</v>
      </c>
      <c r="G190" s="619">
        <v>80</v>
      </c>
      <c r="H190" s="619">
        <v>162</v>
      </c>
      <c r="I190" s="619">
        <v>104</v>
      </c>
      <c r="J190" s="233">
        <v>63</v>
      </c>
      <c r="K190" s="844">
        <v>5</v>
      </c>
      <c r="L190" s="522">
        <f t="shared" si="28"/>
        <v>479</v>
      </c>
      <c r="M190" s="763">
        <f t="shared" si="29"/>
        <v>60</v>
      </c>
      <c r="N190" s="110" t="str">
        <f t="shared" si="34"/>
        <v>NO</v>
      </c>
      <c r="O190" s="846"/>
      <c r="P190" s="55"/>
      <c r="Q190" s="815"/>
      <c r="R190" s="598"/>
      <c r="S190" s="598"/>
    </row>
    <row r="191" spans="1:19" ht="16.5">
      <c r="A191" s="598"/>
      <c r="B191" s="265" t="s">
        <v>163</v>
      </c>
      <c r="C191" s="227">
        <v>706</v>
      </c>
      <c r="D191" s="228" t="s">
        <v>28</v>
      </c>
      <c r="E191" s="98" t="s">
        <v>67</v>
      </c>
      <c r="F191" s="740">
        <v>50</v>
      </c>
      <c r="G191" s="619">
        <v>90</v>
      </c>
      <c r="H191" s="619">
        <v>153</v>
      </c>
      <c r="I191" s="619">
        <v>136</v>
      </c>
      <c r="J191" s="233">
        <v>35</v>
      </c>
      <c r="K191" s="844">
        <v>7</v>
      </c>
      <c r="L191" s="522">
        <f t="shared" si="28"/>
        <v>464</v>
      </c>
      <c r="M191" s="763">
        <f t="shared" si="29"/>
        <v>60</v>
      </c>
      <c r="N191" s="110" t="str">
        <f t="shared" si="34"/>
        <v>NO</v>
      </c>
      <c r="O191" s="846"/>
      <c r="P191" s="55"/>
      <c r="Q191" s="815"/>
      <c r="R191" s="598"/>
      <c r="S191" s="598"/>
    </row>
    <row r="192" spans="1:19" ht="16.5">
      <c r="A192" s="598"/>
      <c r="B192" s="265" t="s">
        <v>42</v>
      </c>
      <c r="C192" s="227">
        <v>709</v>
      </c>
      <c r="D192" s="228" t="s">
        <v>28</v>
      </c>
      <c r="E192" s="98" t="s">
        <v>67</v>
      </c>
      <c r="F192" s="740">
        <v>60</v>
      </c>
      <c r="G192" s="619">
        <v>120</v>
      </c>
      <c r="H192" s="619">
        <v>108</v>
      </c>
      <c r="I192" s="619">
        <v>120</v>
      </c>
      <c r="J192" s="233">
        <v>56</v>
      </c>
      <c r="K192" s="844">
        <v>7</v>
      </c>
      <c r="L192" s="522">
        <f t="shared" si="28"/>
        <v>464</v>
      </c>
      <c r="M192" s="763">
        <f t="shared" si="29"/>
        <v>60</v>
      </c>
      <c r="N192" s="110" t="str">
        <f t="shared" si="34"/>
        <v>NO</v>
      </c>
      <c r="O192" s="846"/>
      <c r="P192" s="55"/>
      <c r="Q192" s="815"/>
      <c r="R192" s="598"/>
      <c r="S192" s="598"/>
    </row>
    <row r="193" spans="1:19" ht="16.5">
      <c r="A193" s="598"/>
      <c r="B193" s="265" t="s">
        <v>82</v>
      </c>
      <c r="C193" s="227">
        <v>1048</v>
      </c>
      <c r="D193" s="228" t="s">
        <v>18</v>
      </c>
      <c r="E193" s="98" t="s">
        <v>67</v>
      </c>
      <c r="F193" s="740">
        <v>30</v>
      </c>
      <c r="G193" s="619">
        <v>50</v>
      </c>
      <c r="H193" s="619">
        <v>207</v>
      </c>
      <c r="I193" s="619">
        <v>144</v>
      </c>
      <c r="J193" s="233">
        <v>28</v>
      </c>
      <c r="K193" s="844"/>
      <c r="L193" s="522">
        <f t="shared" si="28"/>
        <v>459</v>
      </c>
      <c r="M193" s="763">
        <f t="shared" si="29"/>
        <v>53</v>
      </c>
      <c r="N193" s="110" t="str">
        <f t="shared" si="34"/>
        <v>NO</v>
      </c>
      <c r="O193" s="846"/>
      <c r="P193" s="55"/>
      <c r="Q193" s="815"/>
      <c r="R193" s="598"/>
      <c r="S193" s="598"/>
    </row>
    <row r="194" spans="1:19" ht="16.5">
      <c r="A194" s="598"/>
      <c r="B194" s="265" t="s">
        <v>115</v>
      </c>
      <c r="C194" s="227">
        <v>1229</v>
      </c>
      <c r="D194" s="228" t="s">
        <v>28</v>
      </c>
      <c r="E194" s="98" t="s">
        <v>67</v>
      </c>
      <c r="F194" s="740">
        <v>90</v>
      </c>
      <c r="G194" s="619">
        <v>70</v>
      </c>
      <c r="H194" s="619">
        <v>153</v>
      </c>
      <c r="I194" s="619">
        <v>96</v>
      </c>
      <c r="J194" s="233">
        <v>35</v>
      </c>
      <c r="K194" s="844">
        <v>10</v>
      </c>
      <c r="L194" s="522">
        <f t="shared" si="28"/>
        <v>444</v>
      </c>
      <c r="M194" s="763">
        <f t="shared" si="29"/>
        <v>60</v>
      </c>
      <c r="N194" s="110" t="str">
        <f t="shared" si="34"/>
        <v>NO</v>
      </c>
      <c r="O194" s="846"/>
      <c r="P194" s="55"/>
      <c r="Q194" s="815"/>
      <c r="R194" s="598"/>
      <c r="S194" s="598"/>
    </row>
    <row r="195" spans="1:19" ht="16.5">
      <c r="A195" s="598"/>
      <c r="B195" s="265" t="s">
        <v>53</v>
      </c>
      <c r="C195" s="227">
        <v>1917</v>
      </c>
      <c r="D195" s="228" t="s">
        <v>26</v>
      </c>
      <c r="E195" s="98" t="s">
        <v>67</v>
      </c>
      <c r="F195" s="740">
        <v>60</v>
      </c>
      <c r="G195" s="619">
        <v>120</v>
      </c>
      <c r="H195" s="619">
        <v>135</v>
      </c>
      <c r="I195" s="619">
        <v>88</v>
      </c>
      <c r="J195" s="233">
        <v>35</v>
      </c>
      <c r="K195" s="844">
        <v>11</v>
      </c>
      <c r="L195" s="522">
        <f t="shared" si="28"/>
        <v>438</v>
      </c>
      <c r="M195" s="763">
        <f t="shared" si="29"/>
        <v>60</v>
      </c>
      <c r="N195" s="110" t="str">
        <f t="shared" si="34"/>
        <v>NO</v>
      </c>
      <c r="O195" s="846"/>
      <c r="P195" s="55"/>
      <c r="Q195" s="815"/>
      <c r="R195" s="598"/>
      <c r="S195" s="598"/>
    </row>
    <row r="196" spans="1:19" ht="16.5">
      <c r="A196" s="598"/>
      <c r="B196" s="265" t="s">
        <v>73</v>
      </c>
      <c r="C196" s="227">
        <v>1784</v>
      </c>
      <c r="D196" s="228" t="s">
        <v>47</v>
      </c>
      <c r="E196" s="98" t="s">
        <v>67</v>
      </c>
      <c r="F196" s="740">
        <v>60</v>
      </c>
      <c r="G196" s="619">
        <v>30</v>
      </c>
      <c r="H196" s="619">
        <v>108</v>
      </c>
      <c r="I196" s="619">
        <v>112</v>
      </c>
      <c r="J196" s="233">
        <v>105</v>
      </c>
      <c r="K196" s="844">
        <v>10</v>
      </c>
      <c r="L196" s="522">
        <f t="shared" si="28"/>
        <v>415</v>
      </c>
      <c r="M196" s="763">
        <f>(F196/10)+(G196/10)+(H196/9)+(I196/8)+(J196/7)+(K196)</f>
        <v>60</v>
      </c>
      <c r="N196" s="110" t="str">
        <f t="shared" si="34"/>
        <v>NO</v>
      </c>
      <c r="O196" s="846" t="str">
        <f>IF(N196="yes","S","")</f>
        <v/>
      </c>
      <c r="P196" s="55" t="str">
        <f>IF(M196&gt;60,"ERROR!","")</f>
        <v/>
      </c>
      <c r="Q196" s="815"/>
      <c r="R196" s="598"/>
      <c r="S196" s="598"/>
    </row>
    <row r="197" spans="1:19" ht="16.5">
      <c r="A197" s="598"/>
      <c r="B197" s="265" t="s">
        <v>89</v>
      </c>
      <c r="C197" s="227">
        <v>1052</v>
      </c>
      <c r="D197" s="228" t="s">
        <v>28</v>
      </c>
      <c r="E197" s="98" t="s">
        <v>67</v>
      </c>
      <c r="F197" s="740">
        <v>30</v>
      </c>
      <c r="G197" s="619">
        <v>80</v>
      </c>
      <c r="H197" s="619">
        <v>126</v>
      </c>
      <c r="I197" s="619">
        <v>120</v>
      </c>
      <c r="J197" s="233">
        <v>42</v>
      </c>
      <c r="K197" s="844">
        <v>14</v>
      </c>
      <c r="L197" s="522">
        <f t="shared" si="28"/>
        <v>398</v>
      </c>
      <c r="M197" s="763">
        <f>(F197/10)+(G197/10)+(H197/9)+(I197/8)+(J197/7)+(K197)</f>
        <v>60</v>
      </c>
      <c r="N197" s="110" t="str">
        <f t="shared" si="34"/>
        <v>NO</v>
      </c>
      <c r="O197" s="846"/>
      <c r="P197" s="55"/>
      <c r="Q197" s="815"/>
      <c r="R197" s="598"/>
      <c r="S197" s="598"/>
    </row>
    <row r="198" spans="1:19" ht="16.5">
      <c r="A198" s="598"/>
      <c r="B198" s="265" t="s">
        <v>114</v>
      </c>
      <c r="C198" s="227">
        <v>1615</v>
      </c>
      <c r="D198" s="228" t="s">
        <v>61</v>
      </c>
      <c r="E198" s="98" t="s">
        <v>67</v>
      </c>
      <c r="F198" s="740">
        <v>60</v>
      </c>
      <c r="G198" s="619">
        <v>50</v>
      </c>
      <c r="H198" s="619">
        <v>126</v>
      </c>
      <c r="I198" s="619">
        <v>104</v>
      </c>
      <c r="J198" s="233">
        <v>21</v>
      </c>
      <c r="K198" s="844">
        <v>19</v>
      </c>
      <c r="L198" s="522">
        <f t="shared" si="28"/>
        <v>361</v>
      </c>
      <c r="M198" s="763">
        <f>(F198/10)+(G198/10)+(H198/9)+(I198/8)+(J198/7)+(K198)</f>
        <v>60</v>
      </c>
      <c r="N198" s="110" t="str">
        <f t="shared" si="34"/>
        <v>NO</v>
      </c>
      <c r="O198" s="846" t="str">
        <f>IF(N198="yes","S","")</f>
        <v/>
      </c>
      <c r="P198" s="55" t="str">
        <f>IF(M198&gt;60,"ERROR!","")</f>
        <v/>
      </c>
      <c r="Q198" s="815"/>
      <c r="R198" s="598"/>
      <c r="S198" s="598"/>
    </row>
    <row r="199" spans="1:19" ht="16.5" thickBot="1">
      <c r="A199" s="598"/>
      <c r="B199" s="250" t="s">
        <v>218</v>
      </c>
      <c r="C199" s="134">
        <v>1053</v>
      </c>
      <c r="D199" s="81" t="s">
        <v>28</v>
      </c>
      <c r="E199" s="82" t="s">
        <v>67</v>
      </c>
      <c r="F199" s="640">
        <v>10</v>
      </c>
      <c r="G199" s="622">
        <v>90</v>
      </c>
      <c r="H199" s="622">
        <v>108</v>
      </c>
      <c r="I199" s="622">
        <v>88</v>
      </c>
      <c r="J199" s="218">
        <v>35</v>
      </c>
      <c r="K199" s="641">
        <v>22</v>
      </c>
      <c r="L199" s="522">
        <f t="shared" si="28"/>
        <v>331</v>
      </c>
      <c r="M199" s="763">
        <f>(F199/10)+(G199/10)+(H199/9)+(I199/8)+(J199/7)+(K199)</f>
        <v>60</v>
      </c>
      <c r="N199" s="139" t="str">
        <f>IF(L199&gt;509,"Yes","NO")</f>
        <v>NO</v>
      </c>
      <c r="O199" s="818"/>
      <c r="P199" s="55"/>
      <c r="Q199" s="815"/>
      <c r="R199" s="598"/>
      <c r="S199" s="598"/>
    </row>
    <row r="200" spans="1:19" ht="16.5" thickBot="1">
      <c r="A200" s="628"/>
      <c r="B200" s="799" t="s">
        <v>127</v>
      </c>
      <c r="C200" s="930" t="s">
        <v>219</v>
      </c>
      <c r="D200" s="941"/>
      <c r="E200" s="941"/>
      <c r="F200" s="941"/>
      <c r="G200" s="941"/>
      <c r="H200" s="941"/>
      <c r="I200" s="941"/>
      <c r="J200" s="941"/>
      <c r="K200" s="941"/>
      <c r="L200" s="941"/>
      <c r="M200" s="941"/>
      <c r="N200" s="931"/>
      <c r="O200" s="947" t="s">
        <v>174</v>
      </c>
      <c r="P200" s="950"/>
      <c r="Q200" s="388">
        <f>COUNT(F154:F199)</f>
        <v>46</v>
      </c>
      <c r="R200" s="628"/>
      <c r="S200" s="628"/>
    </row>
    <row r="201" spans="1:19" ht="15.75">
      <c r="A201" s="598"/>
      <c r="B201" s="6"/>
      <c r="C201" s="599"/>
      <c r="D201" s="5"/>
      <c r="E201" s="600"/>
      <c r="F201" s="598"/>
      <c r="G201" s="598"/>
      <c r="H201" s="598"/>
      <c r="I201" s="598"/>
      <c r="J201" s="598"/>
      <c r="K201" s="598"/>
      <c r="L201" s="601"/>
      <c r="M201" s="598"/>
      <c r="N201" s="598"/>
      <c r="O201" s="598"/>
      <c r="P201" s="598"/>
      <c r="Q201" s="598"/>
      <c r="R201" s="598"/>
      <c r="S201" s="598"/>
    </row>
    <row r="202" spans="1:19" ht="16.5" thickBot="1">
      <c r="A202" s="598"/>
      <c r="B202" s="6"/>
      <c r="C202" s="599"/>
      <c r="D202" s="5"/>
      <c r="E202" s="600"/>
      <c r="F202" s="598"/>
      <c r="G202" s="598"/>
      <c r="H202" s="598"/>
      <c r="I202" s="598"/>
      <c r="J202" s="598"/>
      <c r="K202" s="598"/>
      <c r="L202" s="601"/>
      <c r="M202" s="598"/>
      <c r="N202" s="598"/>
      <c r="O202" s="598"/>
      <c r="P202" s="598"/>
      <c r="Q202" s="598"/>
      <c r="R202" s="598"/>
      <c r="S202" s="598"/>
    </row>
    <row r="203" spans="1:19" ht="24" thickBot="1">
      <c r="A203" s="598"/>
      <c r="B203" s="913" t="s">
        <v>220</v>
      </c>
      <c r="C203" s="914"/>
      <c r="D203" s="914"/>
      <c r="E203" s="914"/>
      <c r="F203" s="914"/>
      <c r="G203" s="914"/>
      <c r="H203" s="914"/>
      <c r="I203" s="914"/>
      <c r="J203" s="914"/>
      <c r="K203" s="914"/>
      <c r="L203" s="915"/>
      <c r="M203" s="631">
        <v>60</v>
      </c>
      <c r="N203" s="722" t="s">
        <v>216</v>
      </c>
      <c r="O203" s="598"/>
      <c r="P203" s="598"/>
      <c r="Q203" s="598"/>
      <c r="R203" s="598"/>
      <c r="S203" s="598"/>
    </row>
    <row r="204" spans="1:19" ht="26.25" thickBot="1">
      <c r="A204" s="598"/>
      <c r="B204" s="603" t="s">
        <v>4</v>
      </c>
      <c r="C204" s="487" t="s">
        <v>5</v>
      </c>
      <c r="D204" s="287" t="s">
        <v>6</v>
      </c>
      <c r="E204" s="17" t="s">
        <v>7</v>
      </c>
      <c r="F204" s="486" t="s">
        <v>8</v>
      </c>
      <c r="G204" s="646">
        <v>10</v>
      </c>
      <c r="H204" s="646">
        <v>9</v>
      </c>
      <c r="I204" s="646">
        <v>8</v>
      </c>
      <c r="J204" s="647">
        <v>7</v>
      </c>
      <c r="K204" s="802">
        <v>0</v>
      </c>
      <c r="L204" s="847" t="s">
        <v>9</v>
      </c>
      <c r="M204" s="17" t="s">
        <v>10</v>
      </c>
      <c r="N204" s="17" t="s">
        <v>11</v>
      </c>
      <c r="O204" s="26" t="s">
        <v>12</v>
      </c>
      <c r="P204" s="606" t="s">
        <v>13</v>
      </c>
      <c r="Q204" s="598"/>
      <c r="R204" s="598"/>
      <c r="S204" s="598"/>
    </row>
    <row r="205" spans="1:19" ht="16.5">
      <c r="A205" s="598"/>
      <c r="B205" s="305" t="s">
        <v>19</v>
      </c>
      <c r="C205" s="650">
        <v>1467</v>
      </c>
      <c r="D205" s="30" t="s">
        <v>18</v>
      </c>
      <c r="E205" s="848" t="s">
        <v>24</v>
      </c>
      <c r="F205" s="640">
        <v>330</v>
      </c>
      <c r="G205" s="622">
        <v>200</v>
      </c>
      <c r="H205" s="622">
        <v>54</v>
      </c>
      <c r="I205" s="622">
        <v>8</v>
      </c>
      <c r="J205" s="218"/>
      <c r="K205" s="849"/>
      <c r="L205" s="639">
        <f>SUM($F205:$J205)</f>
        <v>592</v>
      </c>
      <c r="M205" s="777">
        <f t="shared" ref="M205:M215" si="35">(F205/10)+(G205/10)+(H205/9)+(I205/8)+(J205/7)+(K205)</f>
        <v>60</v>
      </c>
      <c r="N205" s="766" t="str">
        <f>IF(L205&gt;590,"Yes","NO")</f>
        <v>Yes</v>
      </c>
      <c r="O205" s="850" t="str">
        <f>IF(N206="yes","HM","")</f>
        <v>HM</v>
      </c>
      <c r="P205" s="55" t="str">
        <f t="shared" ref="P205:P213" si="36">IF(M205=0," ",IF(M205&lt;&gt;60,"ERROR!"," "))</f>
        <v xml:space="preserve"> </v>
      </c>
      <c r="Q205" s="598"/>
      <c r="R205" s="598"/>
      <c r="S205" s="598"/>
    </row>
    <row r="206" spans="1:19" ht="16.5">
      <c r="A206" s="598"/>
      <c r="B206" s="307" t="s">
        <v>35</v>
      </c>
      <c r="C206" s="260">
        <v>13</v>
      </c>
      <c r="D206" s="228" t="s">
        <v>26</v>
      </c>
      <c r="E206" s="547" t="s">
        <v>24</v>
      </c>
      <c r="F206" s="740">
        <v>170</v>
      </c>
      <c r="G206" s="619">
        <v>250</v>
      </c>
      <c r="H206" s="619">
        <v>153</v>
      </c>
      <c r="I206" s="619">
        <v>8</v>
      </c>
      <c r="J206" s="233"/>
      <c r="K206" s="851"/>
      <c r="L206" s="531">
        <f>SUM($F206:$J206)</f>
        <v>581</v>
      </c>
      <c r="M206" s="763">
        <f t="shared" si="35"/>
        <v>60</v>
      </c>
      <c r="N206" s="138" t="str">
        <f>IF(L206&gt;575,"Yes","NO")</f>
        <v>Yes</v>
      </c>
      <c r="O206" s="521" t="str">
        <f t="shared" ref="O206:O213" si="37">IF(N206="yes","G","")</f>
        <v>G</v>
      </c>
      <c r="P206" s="55" t="str">
        <f t="shared" si="36"/>
        <v xml:space="preserve"> </v>
      </c>
      <c r="Q206" s="598"/>
      <c r="R206" s="598"/>
      <c r="S206" s="598"/>
    </row>
    <row r="207" spans="1:19" ht="16.5">
      <c r="A207" s="598"/>
      <c r="B207" s="307" t="s">
        <v>50</v>
      </c>
      <c r="C207" s="260">
        <v>1475</v>
      </c>
      <c r="D207" s="228" t="s">
        <v>18</v>
      </c>
      <c r="E207" s="547" t="s">
        <v>24</v>
      </c>
      <c r="F207" s="740">
        <v>190</v>
      </c>
      <c r="G207" s="619">
        <v>190</v>
      </c>
      <c r="H207" s="619">
        <v>180</v>
      </c>
      <c r="I207" s="619">
        <v>16</v>
      </c>
      <c r="J207" s="233"/>
      <c r="K207" s="851"/>
      <c r="L207" s="531">
        <f>SUM($F207:$J207)</f>
        <v>576</v>
      </c>
      <c r="M207" s="763">
        <f t="shared" si="35"/>
        <v>60</v>
      </c>
      <c r="N207" s="105" t="str">
        <f>IF(L207&gt;575,"Yes","NO")</f>
        <v>Yes</v>
      </c>
      <c r="O207" s="530"/>
      <c r="P207" s="55"/>
      <c r="Q207" s="598"/>
      <c r="R207" s="598"/>
      <c r="S207" s="598"/>
    </row>
    <row r="208" spans="1:19" ht="17.25" thickBot="1">
      <c r="A208" s="598"/>
      <c r="B208" s="317" t="s">
        <v>20</v>
      </c>
      <c r="C208" s="254">
        <v>1376</v>
      </c>
      <c r="D208" s="58" t="s">
        <v>21</v>
      </c>
      <c r="E208" s="852" t="s">
        <v>24</v>
      </c>
      <c r="F208" s="643">
        <v>140</v>
      </c>
      <c r="G208" s="616">
        <v>220</v>
      </c>
      <c r="H208" s="616">
        <v>144</v>
      </c>
      <c r="I208" s="616">
        <v>24</v>
      </c>
      <c r="J208" s="226">
        <v>21</v>
      </c>
      <c r="K208" s="823">
        <v>2</v>
      </c>
      <c r="L208" s="538">
        <f>SUM($F208:$J208)</f>
        <v>549</v>
      </c>
      <c r="M208" s="770">
        <f t="shared" si="35"/>
        <v>60</v>
      </c>
      <c r="N208" s="121" t="str">
        <f>IF(L208&gt;575,"Yes","NO")</f>
        <v>NO</v>
      </c>
      <c r="O208" s="422" t="str">
        <f t="shared" si="37"/>
        <v/>
      </c>
      <c r="P208" s="55" t="str">
        <f>IF(M208=0," ",IF(M208&lt;&gt;60,"ERROR!"," "))</f>
        <v xml:space="preserve"> </v>
      </c>
      <c r="Q208" s="598"/>
      <c r="R208" s="598"/>
      <c r="S208" s="598"/>
    </row>
    <row r="209" spans="1:19" ht="17.25" thickBot="1">
      <c r="A209" s="598"/>
      <c r="B209" s="664" t="s">
        <v>56</v>
      </c>
      <c r="C209" s="665">
        <v>1412</v>
      </c>
      <c r="D209" s="309" t="s">
        <v>18</v>
      </c>
      <c r="E209" s="853" t="s">
        <v>48</v>
      </c>
      <c r="F209" s="713">
        <v>110</v>
      </c>
      <c r="G209" s="714">
        <v>170</v>
      </c>
      <c r="H209" s="714">
        <v>198</v>
      </c>
      <c r="I209" s="714">
        <v>56</v>
      </c>
      <c r="J209" s="715">
        <v>14</v>
      </c>
      <c r="K209" s="854">
        <v>1</v>
      </c>
      <c r="L209" s="717">
        <f t="shared" ref="L209:L215" si="38">SUM($F209:$J209)</f>
        <v>548</v>
      </c>
      <c r="M209" s="855">
        <f t="shared" si="35"/>
        <v>60</v>
      </c>
      <c r="N209" s="671" t="str">
        <f>IF(L209&gt;550,"Yes","NO")</f>
        <v>NO</v>
      </c>
      <c r="O209" s="856" t="str">
        <f t="shared" si="37"/>
        <v/>
      </c>
      <c r="P209" s="55" t="str">
        <f t="shared" si="36"/>
        <v xml:space="preserve"> </v>
      </c>
      <c r="Q209" s="598"/>
      <c r="R209" s="598"/>
      <c r="S209" s="598"/>
    </row>
    <row r="210" spans="1:19" ht="16.5">
      <c r="A210" s="598"/>
      <c r="B210" s="513" t="s">
        <v>75</v>
      </c>
      <c r="C210" s="96">
        <v>1118</v>
      </c>
      <c r="D210" s="228" t="s">
        <v>18</v>
      </c>
      <c r="E210" s="547" t="s">
        <v>67</v>
      </c>
      <c r="F210" s="740">
        <v>170</v>
      </c>
      <c r="G210" s="619">
        <v>180</v>
      </c>
      <c r="H210" s="619">
        <v>198</v>
      </c>
      <c r="I210" s="619">
        <v>24</v>
      </c>
      <c r="J210" s="233"/>
      <c r="K210" s="844"/>
      <c r="L210" s="531">
        <f t="shared" si="38"/>
        <v>572</v>
      </c>
      <c r="M210" s="763">
        <f t="shared" si="35"/>
        <v>60</v>
      </c>
      <c r="N210" s="151" t="str">
        <f>IF(L210&gt;509,"Yes","NO")</f>
        <v>Yes</v>
      </c>
      <c r="O210" s="846"/>
      <c r="P210" s="55"/>
      <c r="Q210" s="815"/>
      <c r="R210" s="598"/>
      <c r="S210" s="598"/>
    </row>
    <row r="211" spans="1:19" ht="16.5">
      <c r="A211" s="598"/>
      <c r="B211" s="835" t="s">
        <v>133</v>
      </c>
      <c r="C211" s="857">
        <v>2296</v>
      </c>
      <c r="D211" s="387" t="s">
        <v>18</v>
      </c>
      <c r="E211" s="858" t="s">
        <v>67</v>
      </c>
      <c r="F211" s="839">
        <v>100</v>
      </c>
      <c r="G211" s="840">
        <v>180</v>
      </c>
      <c r="H211" s="840">
        <v>207</v>
      </c>
      <c r="I211" s="840">
        <v>40</v>
      </c>
      <c r="J211" s="841">
        <v>28</v>
      </c>
      <c r="K211" s="859">
        <v>1</v>
      </c>
      <c r="L211" s="832">
        <f t="shared" si="38"/>
        <v>555</v>
      </c>
      <c r="M211" s="757">
        <f t="shared" si="35"/>
        <v>61</v>
      </c>
      <c r="N211" s="138" t="str">
        <f>IF(L211&gt;509,"Yes","NO")</f>
        <v>Yes</v>
      </c>
      <c r="O211" s="846"/>
      <c r="P211" s="55"/>
      <c r="Q211" s="815"/>
      <c r="R211" s="598"/>
      <c r="S211" s="598"/>
    </row>
    <row r="212" spans="1:19" ht="16.5">
      <c r="A212" s="598"/>
      <c r="B212" s="215" t="s">
        <v>59</v>
      </c>
      <c r="C212" s="123">
        <v>921</v>
      </c>
      <c r="D212" s="210" t="s">
        <v>18</v>
      </c>
      <c r="E212" s="539" t="s">
        <v>67</v>
      </c>
      <c r="F212" s="702">
        <v>80</v>
      </c>
      <c r="G212" s="703">
        <v>200</v>
      </c>
      <c r="H212" s="703">
        <v>171</v>
      </c>
      <c r="I212" s="703">
        <v>64</v>
      </c>
      <c r="J212" s="704">
        <v>28</v>
      </c>
      <c r="K212" s="860">
        <v>1</v>
      </c>
      <c r="L212" s="543">
        <f t="shared" si="38"/>
        <v>543</v>
      </c>
      <c r="M212" s="861">
        <f t="shared" si="35"/>
        <v>60</v>
      </c>
      <c r="N212" s="862" t="str">
        <f>IF(L212&gt;510,"Yes","NO")</f>
        <v>Yes</v>
      </c>
      <c r="O212" s="863" t="str">
        <f t="shared" si="37"/>
        <v>G</v>
      </c>
      <c r="P212" s="864" t="str">
        <f t="shared" si="36"/>
        <v xml:space="preserve"> </v>
      </c>
      <c r="Q212" s="598"/>
      <c r="R212" s="598"/>
      <c r="S212" s="598"/>
    </row>
    <row r="213" spans="1:19" ht="16.5">
      <c r="A213" s="598"/>
      <c r="B213" s="139" t="s">
        <v>139</v>
      </c>
      <c r="C213" s="107">
        <v>513</v>
      </c>
      <c r="D213" s="81" t="s">
        <v>15</v>
      </c>
      <c r="E213" s="497" t="s">
        <v>67</v>
      </c>
      <c r="F213" s="640">
        <v>90</v>
      </c>
      <c r="G213" s="622">
        <v>90</v>
      </c>
      <c r="H213" s="622">
        <v>216</v>
      </c>
      <c r="I213" s="622">
        <v>96</v>
      </c>
      <c r="J213" s="218">
        <v>21</v>
      </c>
      <c r="K213" s="849">
        <v>3</v>
      </c>
      <c r="L213" s="522">
        <f t="shared" si="38"/>
        <v>513</v>
      </c>
      <c r="M213" s="757">
        <f t="shared" si="35"/>
        <v>60</v>
      </c>
      <c r="N213" s="865" t="str">
        <f>IF(L213&gt;510,"Yes","NO")</f>
        <v>Yes</v>
      </c>
      <c r="O213" s="687" t="str">
        <f t="shared" si="37"/>
        <v>G</v>
      </c>
      <c r="P213" s="55" t="str">
        <f t="shared" si="36"/>
        <v xml:space="preserve"> </v>
      </c>
      <c r="Q213" s="598"/>
      <c r="R213" s="598"/>
      <c r="S213" s="598"/>
    </row>
    <row r="214" spans="1:19" ht="16.5">
      <c r="A214" s="598"/>
      <c r="B214" s="139" t="s">
        <v>60</v>
      </c>
      <c r="C214" s="107">
        <v>2144</v>
      </c>
      <c r="D214" s="81" t="s">
        <v>61</v>
      </c>
      <c r="E214" s="497" t="s">
        <v>67</v>
      </c>
      <c r="F214" s="640">
        <v>90</v>
      </c>
      <c r="G214" s="622">
        <v>100</v>
      </c>
      <c r="H214" s="622">
        <v>207</v>
      </c>
      <c r="I214" s="622">
        <v>88</v>
      </c>
      <c r="J214" s="218">
        <v>7</v>
      </c>
      <c r="K214" s="797">
        <v>6</v>
      </c>
      <c r="L214" s="522">
        <f t="shared" si="38"/>
        <v>492</v>
      </c>
      <c r="M214" s="757">
        <f t="shared" si="35"/>
        <v>60</v>
      </c>
      <c r="N214" s="865" t="str">
        <f>IF(L214&gt;510,"Yes","NO")</f>
        <v>NO</v>
      </c>
      <c r="O214" s="687" t="str">
        <f>IF(N214="yes","S","")</f>
        <v/>
      </c>
      <c r="P214" s="55" t="str">
        <f>IF(M214=0," ",IF(M214&lt;&gt;60,"ERROR!"," "))</f>
        <v xml:space="preserve"> </v>
      </c>
      <c r="Q214" s="598"/>
      <c r="R214" s="598"/>
      <c r="S214" s="598"/>
    </row>
    <row r="215" spans="1:19" ht="17.25" thickBot="1">
      <c r="A215" s="598"/>
      <c r="B215" s="513" t="s">
        <v>40</v>
      </c>
      <c r="C215" s="96">
        <v>506</v>
      </c>
      <c r="D215" s="228" t="s">
        <v>28</v>
      </c>
      <c r="E215" s="98" t="s">
        <v>67</v>
      </c>
      <c r="F215" s="740">
        <v>60</v>
      </c>
      <c r="G215" s="619">
        <v>60</v>
      </c>
      <c r="H215" s="619">
        <v>198</v>
      </c>
      <c r="I215" s="619">
        <v>104</v>
      </c>
      <c r="J215" s="233">
        <v>56</v>
      </c>
      <c r="K215" s="844">
        <v>5</v>
      </c>
      <c r="L215" s="531">
        <f t="shared" si="38"/>
        <v>478</v>
      </c>
      <c r="M215" s="763">
        <f t="shared" si="35"/>
        <v>60</v>
      </c>
      <c r="N215" s="151" t="str">
        <f>IF(L215&gt;509,"Yes","NO")</f>
        <v>NO</v>
      </c>
      <c r="O215" s="845"/>
      <c r="P215" s="38"/>
      <c r="Q215" s="815"/>
      <c r="R215" s="598"/>
      <c r="S215" s="598"/>
    </row>
    <row r="216" spans="1:19" ht="16.5" thickBot="1">
      <c r="A216" s="628"/>
      <c r="B216" s="629" t="s">
        <v>127</v>
      </c>
      <c r="C216" s="930" t="s">
        <v>219</v>
      </c>
      <c r="D216" s="941"/>
      <c r="E216" s="941"/>
      <c r="F216" s="941"/>
      <c r="G216" s="941"/>
      <c r="H216" s="941"/>
      <c r="I216" s="941"/>
      <c r="J216" s="941"/>
      <c r="K216" s="941"/>
      <c r="L216" s="941"/>
      <c r="M216" s="941"/>
      <c r="N216" s="931"/>
      <c r="O216" s="947" t="s">
        <v>174</v>
      </c>
      <c r="P216" s="950"/>
      <c r="Q216" s="388">
        <f>COUNT(F205:F215)</f>
        <v>11</v>
      </c>
      <c r="R216" s="628"/>
      <c r="S216" s="628"/>
    </row>
    <row r="217" spans="1:19" ht="16.5" thickBot="1">
      <c r="A217" s="598"/>
      <c r="B217" s="170"/>
      <c r="C217" s="169"/>
      <c r="D217" s="124"/>
      <c r="E217" s="170"/>
      <c r="F217" s="155"/>
      <c r="G217" s="155"/>
      <c r="H217" s="155"/>
      <c r="I217" s="155"/>
      <c r="J217" s="155"/>
      <c r="K217" s="800"/>
      <c r="L217" s="212"/>
      <c r="M217" s="540"/>
      <c r="N217" s="155"/>
      <c r="O217" s="611"/>
      <c r="P217" s="598"/>
      <c r="Q217" s="598"/>
      <c r="R217" s="598"/>
      <c r="S217" s="598"/>
    </row>
    <row r="218" spans="1:19" ht="21.75" thickBot="1">
      <c r="A218" s="598"/>
      <c r="B218" s="910" t="str">
        <f>B2</f>
        <v>SAPS - PROVINCIAL CHAMPIONSHIP 2019</v>
      </c>
      <c r="C218" s="911"/>
      <c r="D218" s="911"/>
      <c r="E218" s="911"/>
      <c r="F218" s="911"/>
      <c r="G218" s="911"/>
      <c r="H218" s="911"/>
      <c r="I218" s="911"/>
      <c r="J218" s="911"/>
      <c r="K218" s="911"/>
      <c r="L218" s="911"/>
      <c r="M218" s="911"/>
      <c r="N218" s="911"/>
      <c r="O218" s="911"/>
      <c r="P218" s="912"/>
      <c r="Q218" s="598"/>
      <c r="R218" s="598"/>
      <c r="S218" s="598"/>
    </row>
    <row r="219" spans="1:19" ht="15.75" thickBot="1">
      <c r="A219" s="598"/>
      <c r="B219" s="346"/>
      <c r="C219" s="345"/>
      <c r="D219" s="5"/>
      <c r="E219" s="346"/>
      <c r="F219" s="485"/>
      <c r="G219" s="485"/>
      <c r="H219" s="485"/>
      <c r="I219" s="485"/>
      <c r="J219" s="485"/>
      <c r="K219" s="485"/>
      <c r="L219" s="485"/>
      <c r="M219" s="485"/>
      <c r="N219" s="344"/>
      <c r="O219" s="11"/>
      <c r="P219" s="598"/>
      <c r="Q219" s="598"/>
      <c r="R219" s="598"/>
      <c r="S219" s="598"/>
    </row>
    <row r="220" spans="1:19" ht="24" thickBot="1">
      <c r="A220" s="598"/>
      <c r="B220" s="907" t="str">
        <f>B150</f>
        <v>PPC EVENT RESULTS - SEPTEMBER 2019</v>
      </c>
      <c r="C220" s="908"/>
      <c r="D220" s="908"/>
      <c r="E220" s="908"/>
      <c r="F220" s="908"/>
      <c r="G220" s="908"/>
      <c r="H220" s="908"/>
      <c r="I220" s="908"/>
      <c r="J220" s="908"/>
      <c r="K220" s="908"/>
      <c r="L220" s="908"/>
      <c r="M220" s="908"/>
      <c r="N220" s="908"/>
      <c r="O220" s="970"/>
      <c r="P220" s="598"/>
      <c r="Q220" s="598"/>
      <c r="R220" s="598"/>
      <c r="S220" s="598"/>
    </row>
    <row r="221" spans="1:19" ht="16.5" thickBot="1">
      <c r="A221" s="598"/>
      <c r="B221" s="6"/>
      <c r="C221" s="599"/>
      <c r="D221" s="5"/>
      <c r="E221" s="600"/>
      <c r="F221" s="598"/>
      <c r="G221" s="598"/>
      <c r="H221" s="598"/>
      <c r="I221" s="598"/>
      <c r="J221" s="598"/>
      <c r="K221" s="598"/>
      <c r="L221" s="601"/>
      <c r="M221" s="598"/>
      <c r="N221" s="598"/>
      <c r="O221" s="598"/>
      <c r="P221" s="598"/>
      <c r="Q221" s="598"/>
      <c r="R221" s="598"/>
      <c r="S221" s="598"/>
    </row>
    <row r="222" spans="1:19" ht="21.75" thickBot="1">
      <c r="A222" s="598"/>
      <c r="B222" s="944" t="s">
        <v>221</v>
      </c>
      <c r="C222" s="945"/>
      <c r="D222" s="945"/>
      <c r="E222" s="945"/>
      <c r="F222" s="958"/>
      <c r="G222" s="958"/>
      <c r="H222" s="958"/>
      <c r="I222" s="958"/>
      <c r="J222" s="958"/>
      <c r="K222" s="958"/>
      <c r="L222" s="946"/>
      <c r="M222" s="630"/>
      <c r="N222" s="598"/>
      <c r="O222" s="814">
        <v>30</v>
      </c>
      <c r="P222" s="722" t="s">
        <v>3</v>
      </c>
      <c r="Q222" s="598"/>
      <c r="R222" s="598"/>
      <c r="S222" s="598"/>
    </row>
    <row r="223" spans="1:19" ht="26.25" thickBot="1">
      <c r="A223" s="598"/>
      <c r="B223" s="632" t="s">
        <v>4</v>
      </c>
      <c r="C223" s="283" t="s">
        <v>5</v>
      </c>
      <c r="D223" s="287" t="s">
        <v>6</v>
      </c>
      <c r="E223" s="17" t="s">
        <v>7</v>
      </c>
      <c r="F223" s="866" t="s">
        <v>8</v>
      </c>
      <c r="G223" s="867">
        <v>10</v>
      </c>
      <c r="H223" s="867">
        <v>9</v>
      </c>
      <c r="I223" s="867">
        <v>8</v>
      </c>
      <c r="J223" s="300">
        <v>7</v>
      </c>
      <c r="K223" s="867">
        <v>6</v>
      </c>
      <c r="L223" s="868">
        <v>5</v>
      </c>
      <c r="M223" s="802">
        <v>0</v>
      </c>
      <c r="N223" s="869" t="s">
        <v>9</v>
      </c>
      <c r="O223" s="723" t="s">
        <v>10</v>
      </c>
      <c r="P223" s="17" t="s">
        <v>11</v>
      </c>
      <c r="Q223" s="26" t="s">
        <v>12</v>
      </c>
      <c r="R223" s="606" t="s">
        <v>13</v>
      </c>
      <c r="S223" s="598"/>
    </row>
    <row r="224" spans="1:19" ht="16.5">
      <c r="A224" s="598"/>
      <c r="B224" s="305" t="s">
        <v>44</v>
      </c>
      <c r="C224" s="650">
        <v>1620</v>
      </c>
      <c r="D224" s="30" t="s">
        <v>15</v>
      </c>
      <c r="E224" s="68" t="s">
        <v>16</v>
      </c>
      <c r="F224" s="608">
        <v>70</v>
      </c>
      <c r="G224" s="609">
        <v>180</v>
      </c>
      <c r="H224" s="609">
        <v>36</v>
      </c>
      <c r="I224" s="609"/>
      <c r="J224" s="610">
        <v>7</v>
      </c>
      <c r="K224" s="609"/>
      <c r="L224" s="874"/>
      <c r="M224" s="875"/>
      <c r="N224" s="876">
        <f>SUM($F224:$L224)</f>
        <v>293</v>
      </c>
      <c r="O224" s="793">
        <f>(F224/10)+(G224/10)+(H224/9)+(I224/8)+(J224/7)+(K224/6)+(L224/5)+(M224)</f>
        <v>30</v>
      </c>
      <c r="P224" s="377" t="str">
        <f>IF(N224&gt;293,"Yes","NO")</f>
        <v>NO</v>
      </c>
      <c r="Q224" s="639" t="str">
        <f>IF(P224="yes","M","")</f>
        <v/>
      </c>
      <c r="R224" s="55" t="str">
        <f>IF(O224=0," ",IF(O224&lt;&gt;30,"ERROR!"," "))</f>
        <v xml:space="preserve"> </v>
      </c>
      <c r="S224" s="598"/>
    </row>
    <row r="225" spans="1:19" ht="16.5" thickBot="1">
      <c r="A225" s="598"/>
      <c r="B225" s="317" t="s">
        <v>20</v>
      </c>
      <c r="C225" s="254">
        <v>1376</v>
      </c>
      <c r="D225" s="58" t="s">
        <v>21</v>
      </c>
      <c r="E225" s="87" t="s">
        <v>16</v>
      </c>
      <c r="F225" s="870">
        <v>110</v>
      </c>
      <c r="G225" s="616">
        <v>110</v>
      </c>
      <c r="H225" s="616">
        <v>72</v>
      </c>
      <c r="I225" s="616"/>
      <c r="J225" s="226"/>
      <c r="K225" s="616"/>
      <c r="L225" s="871"/>
      <c r="M225" s="872"/>
      <c r="N225" s="733">
        <f t="shared" ref="N225:N246" si="39">SUM($F225:$L225)</f>
        <v>292</v>
      </c>
      <c r="O225" s="873">
        <f t="shared" ref="O225:O246" si="40">(F225/10)+(G225/10)+(H225/9)+(I225/8)+(J225/7)+(K225/6)+(L225/5)+(M225)</f>
        <v>30</v>
      </c>
      <c r="P225" s="975"/>
      <c r="Q225" s="975"/>
      <c r="R225" s="55" t="str">
        <f t="shared" ref="R225:R231" si="41">IF(O225=0," ",IF(O225&lt;&gt;30,"ERROR!"," "))</f>
        <v xml:space="preserve"> </v>
      </c>
      <c r="S225" s="598"/>
    </row>
    <row r="226" spans="1:19" ht="15.75">
      <c r="A226" s="598"/>
      <c r="B226" s="305" t="s">
        <v>22</v>
      </c>
      <c r="C226" s="650">
        <v>1266</v>
      </c>
      <c r="D226" s="30" t="s">
        <v>23</v>
      </c>
      <c r="E226" s="68" t="s">
        <v>24</v>
      </c>
      <c r="F226" s="720">
        <v>110</v>
      </c>
      <c r="G226" s="609">
        <v>100</v>
      </c>
      <c r="H226" s="609">
        <v>63</v>
      </c>
      <c r="I226" s="609">
        <v>16</v>
      </c>
      <c r="J226" s="610"/>
      <c r="K226" s="609"/>
      <c r="L226" s="874"/>
      <c r="M226" s="875"/>
      <c r="N226" s="876">
        <f>SUM($F226:$L226)</f>
        <v>289</v>
      </c>
      <c r="O226" s="793">
        <f t="shared" si="40"/>
        <v>30</v>
      </c>
      <c r="P226" s="205"/>
      <c r="Q226" s="877"/>
      <c r="R226" s="55"/>
      <c r="S226" s="598"/>
    </row>
    <row r="227" spans="1:19" ht="17.25" thickBot="1">
      <c r="A227" s="598"/>
      <c r="B227" s="664" t="s">
        <v>135</v>
      </c>
      <c r="C227" s="665">
        <v>506</v>
      </c>
      <c r="D227" s="309" t="s">
        <v>28</v>
      </c>
      <c r="E227" s="310" t="s">
        <v>24</v>
      </c>
      <c r="F227" s="878">
        <v>70</v>
      </c>
      <c r="G227" s="714">
        <v>130</v>
      </c>
      <c r="H227" s="714">
        <v>81</v>
      </c>
      <c r="I227" s="714">
        <v>8</v>
      </c>
      <c r="J227" s="715"/>
      <c r="K227" s="714"/>
      <c r="L227" s="879"/>
      <c r="M227" s="880"/>
      <c r="N227" s="881">
        <f>SUM($F227:$L227)</f>
        <v>289</v>
      </c>
      <c r="O227" s="882">
        <f t="shared" si="40"/>
        <v>30</v>
      </c>
      <c r="P227" s="883" t="str">
        <f>IF(N227&gt;296,"Yes","NO")</f>
        <v>NO</v>
      </c>
      <c r="Q227" s="717" t="str">
        <f t="shared" ref="Q227:Q231" si="42">IF(P227="yes","M","")</f>
        <v/>
      </c>
      <c r="R227" s="55" t="str">
        <f t="shared" si="41"/>
        <v xml:space="preserve"> </v>
      </c>
      <c r="S227" s="598"/>
    </row>
    <row r="228" spans="1:19" ht="16.5">
      <c r="A228" s="598"/>
      <c r="B228" s="807" t="s">
        <v>14</v>
      </c>
      <c r="C228" s="169">
        <v>6027</v>
      </c>
      <c r="D228" s="210" t="s">
        <v>26</v>
      </c>
      <c r="E228" s="125" t="s">
        <v>31</v>
      </c>
      <c r="F228" s="702">
        <v>100</v>
      </c>
      <c r="G228" s="703">
        <v>90</v>
      </c>
      <c r="H228" s="703">
        <v>81</v>
      </c>
      <c r="I228" s="703">
        <v>8</v>
      </c>
      <c r="J228" s="704">
        <v>0</v>
      </c>
      <c r="K228" s="703">
        <v>6</v>
      </c>
      <c r="L228" s="884"/>
      <c r="M228" s="885"/>
      <c r="N228" s="590">
        <f t="shared" si="39"/>
        <v>285</v>
      </c>
      <c r="O228" s="796">
        <f t="shared" si="40"/>
        <v>30</v>
      </c>
      <c r="P228" s="359" t="str">
        <f t="shared" ref="P228:P232" si="43">IF(N228&gt;293,"Yes","NO")</f>
        <v>NO</v>
      </c>
      <c r="Q228" s="543" t="str">
        <f t="shared" si="42"/>
        <v/>
      </c>
      <c r="R228" s="55" t="str">
        <f t="shared" si="41"/>
        <v xml:space="preserve"> </v>
      </c>
      <c r="S228" s="598"/>
    </row>
    <row r="229" spans="1:19" ht="16.5">
      <c r="A229" s="598"/>
      <c r="B229" s="534" t="s">
        <v>66</v>
      </c>
      <c r="C229" s="270">
        <v>1314</v>
      </c>
      <c r="D229" s="41" t="s">
        <v>28</v>
      </c>
      <c r="E229" s="42" t="s">
        <v>31</v>
      </c>
      <c r="F229" s="726">
        <v>40</v>
      </c>
      <c r="G229" s="612">
        <v>90</v>
      </c>
      <c r="H229" s="612">
        <v>117</v>
      </c>
      <c r="I229" s="612">
        <v>24</v>
      </c>
      <c r="J229" s="235">
        <v>7</v>
      </c>
      <c r="K229" s="612"/>
      <c r="L229" s="886"/>
      <c r="M229" s="887"/>
      <c r="N229" s="586">
        <f t="shared" si="39"/>
        <v>278</v>
      </c>
      <c r="O229" s="786">
        <f t="shared" si="40"/>
        <v>30</v>
      </c>
      <c r="P229" s="361" t="str">
        <f t="shared" si="43"/>
        <v>NO</v>
      </c>
      <c r="Q229" s="522" t="str">
        <f t="shared" si="42"/>
        <v/>
      </c>
      <c r="R229" s="55" t="str">
        <f t="shared" si="41"/>
        <v xml:space="preserve"> </v>
      </c>
      <c r="S229" s="598"/>
    </row>
    <row r="230" spans="1:19" ht="17.25" thickBot="1">
      <c r="A230" s="598"/>
      <c r="B230" s="317" t="s">
        <v>71</v>
      </c>
      <c r="C230" s="254">
        <v>1770</v>
      </c>
      <c r="D230" s="58" t="s">
        <v>26</v>
      </c>
      <c r="E230" s="87" t="s">
        <v>31</v>
      </c>
      <c r="F230" s="643">
        <v>70</v>
      </c>
      <c r="G230" s="616">
        <v>80</v>
      </c>
      <c r="H230" s="616">
        <v>108</v>
      </c>
      <c r="I230" s="616">
        <v>8</v>
      </c>
      <c r="J230" s="226">
        <v>7</v>
      </c>
      <c r="K230" s="616">
        <v>0</v>
      </c>
      <c r="L230" s="888">
        <v>0</v>
      </c>
      <c r="M230" s="872">
        <v>1</v>
      </c>
      <c r="N230" s="733">
        <f t="shared" si="39"/>
        <v>273</v>
      </c>
      <c r="O230" s="873">
        <f t="shared" si="40"/>
        <v>30</v>
      </c>
      <c r="P230" s="202" t="str">
        <f t="shared" si="43"/>
        <v>NO</v>
      </c>
      <c r="Q230" s="522" t="str">
        <f t="shared" si="42"/>
        <v/>
      </c>
      <c r="R230" s="55" t="str">
        <f t="shared" si="41"/>
        <v xml:space="preserve"> </v>
      </c>
      <c r="S230" s="598"/>
    </row>
    <row r="231" spans="1:19" ht="16.5">
      <c r="A231" s="598"/>
      <c r="B231" s="307" t="s">
        <v>222</v>
      </c>
      <c r="C231" s="260">
        <v>2138</v>
      </c>
      <c r="D231" s="228" t="s">
        <v>28</v>
      </c>
      <c r="E231" s="98" t="s">
        <v>48</v>
      </c>
      <c r="F231" s="740">
        <v>90</v>
      </c>
      <c r="G231" s="619">
        <v>130</v>
      </c>
      <c r="H231" s="619">
        <v>63</v>
      </c>
      <c r="I231" s="619">
        <v>8</v>
      </c>
      <c r="J231" s="233"/>
      <c r="K231" s="619"/>
      <c r="L231" s="889"/>
      <c r="M231" s="890"/>
      <c r="N231" s="531">
        <f t="shared" si="39"/>
        <v>291</v>
      </c>
      <c r="O231" s="891">
        <f t="shared" si="40"/>
        <v>30</v>
      </c>
      <c r="P231" s="151" t="str">
        <f t="shared" si="43"/>
        <v>NO</v>
      </c>
      <c r="Q231" s="892" t="str">
        <f t="shared" si="42"/>
        <v/>
      </c>
      <c r="R231" s="55" t="str">
        <f t="shared" si="41"/>
        <v xml:space="preserve"> </v>
      </c>
      <c r="S231" s="598"/>
    </row>
    <row r="232" spans="1:19" ht="16.5">
      <c r="A232" s="598"/>
      <c r="B232" s="164" t="s">
        <v>38</v>
      </c>
      <c r="C232" s="145">
        <v>1539</v>
      </c>
      <c r="D232" s="81" t="s">
        <v>26</v>
      </c>
      <c r="E232" s="82" t="s">
        <v>48</v>
      </c>
      <c r="F232" s="640">
        <v>60</v>
      </c>
      <c r="G232" s="622">
        <v>80</v>
      </c>
      <c r="H232" s="622">
        <v>135</v>
      </c>
      <c r="I232" s="622">
        <v>8</v>
      </c>
      <c r="J232" s="218"/>
      <c r="K232" s="622"/>
      <c r="L232" s="893"/>
      <c r="M232" s="894"/>
      <c r="N232" s="522">
        <f t="shared" si="39"/>
        <v>283</v>
      </c>
      <c r="O232" s="642">
        <f t="shared" si="40"/>
        <v>30</v>
      </c>
      <c r="P232" s="138" t="str">
        <f t="shared" si="43"/>
        <v>NO</v>
      </c>
      <c r="Q232" s="591"/>
      <c r="R232" s="55"/>
      <c r="S232" s="598"/>
    </row>
    <row r="233" spans="1:19" ht="16.5">
      <c r="A233" s="598"/>
      <c r="B233" s="164" t="s">
        <v>49</v>
      </c>
      <c r="C233" s="145">
        <v>1798</v>
      </c>
      <c r="D233" s="81" t="s">
        <v>26</v>
      </c>
      <c r="E233" s="82" t="s">
        <v>48</v>
      </c>
      <c r="F233" s="640">
        <v>60</v>
      </c>
      <c r="G233" s="622">
        <v>120</v>
      </c>
      <c r="H233" s="622">
        <v>45</v>
      </c>
      <c r="I233" s="622">
        <v>48</v>
      </c>
      <c r="J233" s="218"/>
      <c r="K233" s="622">
        <v>6</v>
      </c>
      <c r="L233" s="893"/>
      <c r="M233" s="894"/>
      <c r="N233" s="522">
        <f t="shared" si="39"/>
        <v>279</v>
      </c>
      <c r="O233" s="642">
        <f t="shared" si="40"/>
        <v>30</v>
      </c>
      <c r="P233" s="138" t="str">
        <f>IF(N233&gt;289,"Yes","NO")</f>
        <v>NO</v>
      </c>
      <c r="Q233" s="591"/>
      <c r="R233" s="55"/>
      <c r="S233" s="598"/>
    </row>
    <row r="234" spans="1:19" ht="17.25" thickBot="1">
      <c r="A234" s="598"/>
      <c r="B234" s="317" t="s">
        <v>65</v>
      </c>
      <c r="C234" s="254">
        <v>1228</v>
      </c>
      <c r="D234" s="58" t="s">
        <v>28</v>
      </c>
      <c r="E234" s="87" t="s">
        <v>48</v>
      </c>
      <c r="F234" s="643">
        <v>30</v>
      </c>
      <c r="G234" s="616">
        <v>30</v>
      </c>
      <c r="H234" s="616">
        <v>126</v>
      </c>
      <c r="I234" s="616">
        <v>40</v>
      </c>
      <c r="J234" s="226">
        <v>28</v>
      </c>
      <c r="K234" s="616">
        <v>6</v>
      </c>
      <c r="L234" s="871"/>
      <c r="M234" s="872"/>
      <c r="N234" s="538">
        <f t="shared" si="39"/>
        <v>260</v>
      </c>
      <c r="O234" s="644">
        <f t="shared" si="40"/>
        <v>30</v>
      </c>
      <c r="P234" s="147" t="str">
        <f>IF(N234&gt;289,"Yes","NO")</f>
        <v>NO</v>
      </c>
      <c r="Q234" s="625"/>
      <c r="R234" s="38"/>
      <c r="S234" s="598"/>
    </row>
    <row r="235" spans="1:19" ht="16.5">
      <c r="A235" s="598"/>
      <c r="B235" s="305" t="s">
        <v>223</v>
      </c>
      <c r="C235" s="650">
        <v>2141</v>
      </c>
      <c r="D235" s="30" t="s">
        <v>28</v>
      </c>
      <c r="E235" s="68" t="s">
        <v>67</v>
      </c>
      <c r="F235" s="720">
        <v>30</v>
      </c>
      <c r="G235" s="609">
        <v>100</v>
      </c>
      <c r="H235" s="609">
        <v>108</v>
      </c>
      <c r="I235" s="609">
        <v>32</v>
      </c>
      <c r="J235" s="610">
        <v>7</v>
      </c>
      <c r="K235" s="609"/>
      <c r="L235" s="874"/>
      <c r="M235" s="875"/>
      <c r="N235" s="639">
        <f t="shared" ref="N235:N245" si="44">SUM($F235:$L235)</f>
        <v>277</v>
      </c>
      <c r="O235" s="895">
        <f t="shared" si="40"/>
        <v>30</v>
      </c>
      <c r="P235" s="766" t="str">
        <f>IF(N235&gt;289,"Yes","NO")</f>
        <v>NO</v>
      </c>
      <c r="Q235" s="614" t="str">
        <f>IF(P235="yes","G","")</f>
        <v/>
      </c>
      <c r="R235" s="55" t="str">
        <f>IF(O235=0," ",IF(O235&lt;&gt;30,"ERROR!"," "))</f>
        <v xml:space="preserve"> </v>
      </c>
      <c r="S235" s="598"/>
    </row>
    <row r="236" spans="1:19" ht="15.75">
      <c r="A236" s="598"/>
      <c r="B236" s="307" t="s">
        <v>37</v>
      </c>
      <c r="C236" s="260">
        <v>1569</v>
      </c>
      <c r="D236" s="228" t="s">
        <v>28</v>
      </c>
      <c r="E236" s="98" t="s">
        <v>67</v>
      </c>
      <c r="F236" s="740">
        <v>30</v>
      </c>
      <c r="G236" s="619">
        <v>90</v>
      </c>
      <c r="H236" s="619">
        <v>117</v>
      </c>
      <c r="I236" s="619">
        <v>40</v>
      </c>
      <c r="J236" s="233"/>
      <c r="K236" s="619"/>
      <c r="L236" s="896"/>
      <c r="M236" s="890"/>
      <c r="N236" s="590">
        <f t="shared" si="44"/>
        <v>277</v>
      </c>
      <c r="O236" s="796">
        <f t="shared" si="40"/>
        <v>30</v>
      </c>
      <c r="P236" s="897" t="str">
        <f t="shared" ref="P236:P246" si="45">IF(N236&gt;280,"Yes","NO")</f>
        <v>NO</v>
      </c>
      <c r="Q236" s="531" t="str">
        <f>IF(P236="yes","S","")</f>
        <v/>
      </c>
      <c r="R236" s="55" t="str">
        <f>IF(O236=0," ",IF(O236&lt;&gt;30,"ERROR!"," "))</f>
        <v xml:space="preserve"> </v>
      </c>
      <c r="S236" s="598"/>
    </row>
    <row r="237" spans="1:19" ht="15.75">
      <c r="A237" s="598"/>
      <c r="B237" s="164" t="s">
        <v>51</v>
      </c>
      <c r="C237" s="145">
        <v>1281</v>
      </c>
      <c r="D237" s="81" t="s">
        <v>26</v>
      </c>
      <c r="E237" s="82" t="s">
        <v>67</v>
      </c>
      <c r="F237" s="640">
        <v>20</v>
      </c>
      <c r="G237" s="622">
        <v>110</v>
      </c>
      <c r="H237" s="622">
        <v>126</v>
      </c>
      <c r="I237" s="622">
        <v>8</v>
      </c>
      <c r="J237" s="218">
        <v>7</v>
      </c>
      <c r="K237" s="622">
        <v>6</v>
      </c>
      <c r="L237" s="893"/>
      <c r="M237" s="894"/>
      <c r="N237" s="586">
        <f t="shared" si="44"/>
        <v>277</v>
      </c>
      <c r="O237" s="786">
        <f t="shared" si="40"/>
        <v>30</v>
      </c>
      <c r="P237" s="898" t="str">
        <f t="shared" si="45"/>
        <v>NO</v>
      </c>
      <c r="Q237" s="522"/>
      <c r="R237" s="55"/>
      <c r="S237" s="598"/>
    </row>
    <row r="238" spans="1:19" ht="15.75">
      <c r="A238" s="598"/>
      <c r="B238" s="164" t="s">
        <v>70</v>
      </c>
      <c r="C238" s="145">
        <v>1170</v>
      </c>
      <c r="D238" s="81" t="s">
        <v>23</v>
      </c>
      <c r="E238" s="82" t="s">
        <v>67</v>
      </c>
      <c r="F238" s="640">
        <v>10</v>
      </c>
      <c r="G238" s="622">
        <v>90</v>
      </c>
      <c r="H238" s="622">
        <v>117</v>
      </c>
      <c r="I238" s="622">
        <v>40</v>
      </c>
      <c r="J238" s="218">
        <v>7</v>
      </c>
      <c r="K238" s="622">
        <v>6</v>
      </c>
      <c r="L238" s="893"/>
      <c r="M238" s="894"/>
      <c r="N238" s="586">
        <f t="shared" si="44"/>
        <v>270</v>
      </c>
      <c r="O238" s="786">
        <f t="shared" si="40"/>
        <v>30</v>
      </c>
      <c r="P238" s="898" t="str">
        <f>IF(N238&gt;280,"Yes","NO")</f>
        <v>NO</v>
      </c>
      <c r="Q238" s="522"/>
      <c r="R238" s="55"/>
      <c r="S238" s="598"/>
    </row>
    <row r="239" spans="1:19" ht="15.75">
      <c r="A239" s="598"/>
      <c r="B239" s="164" t="s">
        <v>32</v>
      </c>
      <c r="C239" s="145">
        <v>1128</v>
      </c>
      <c r="D239" s="81" t="s">
        <v>26</v>
      </c>
      <c r="E239" s="82" t="s">
        <v>67</v>
      </c>
      <c r="F239" s="640">
        <v>20</v>
      </c>
      <c r="G239" s="622">
        <v>80</v>
      </c>
      <c r="H239" s="622">
        <v>117</v>
      </c>
      <c r="I239" s="622">
        <v>40</v>
      </c>
      <c r="J239" s="218">
        <v>7</v>
      </c>
      <c r="K239" s="622">
        <v>6</v>
      </c>
      <c r="L239" s="893"/>
      <c r="M239" s="894"/>
      <c r="N239" s="586">
        <f t="shared" si="44"/>
        <v>270</v>
      </c>
      <c r="O239" s="786">
        <f t="shared" si="40"/>
        <v>30</v>
      </c>
      <c r="P239" s="898" t="str">
        <f t="shared" si="45"/>
        <v>NO</v>
      </c>
      <c r="Q239" s="522"/>
      <c r="R239" s="55"/>
      <c r="S239" s="598"/>
    </row>
    <row r="240" spans="1:19" ht="15.75">
      <c r="A240" s="598"/>
      <c r="B240" s="164" t="s">
        <v>224</v>
      </c>
      <c r="C240" s="145">
        <v>1065</v>
      </c>
      <c r="D240" s="81" t="s">
        <v>47</v>
      </c>
      <c r="E240" s="82" t="s">
        <v>67</v>
      </c>
      <c r="F240" s="640">
        <v>10</v>
      </c>
      <c r="G240" s="622">
        <v>70</v>
      </c>
      <c r="H240" s="622">
        <v>90</v>
      </c>
      <c r="I240" s="622">
        <v>96</v>
      </c>
      <c r="J240" s="218"/>
      <c r="K240" s="622"/>
      <c r="L240" s="893"/>
      <c r="M240" s="894"/>
      <c r="N240" s="586">
        <f t="shared" si="44"/>
        <v>266</v>
      </c>
      <c r="O240" s="786">
        <f t="shared" si="40"/>
        <v>30</v>
      </c>
      <c r="P240" s="899" t="str">
        <f>IF(N240&gt;280,"Yes","NO")</f>
        <v>NO</v>
      </c>
      <c r="Q240" s="522" t="str">
        <f>IF(P240="yes","S","")</f>
        <v/>
      </c>
      <c r="R240" s="55" t="str">
        <f>IF(O240=0," ",IF(O240&lt;&gt;30,"ERROR!"," "))</f>
        <v xml:space="preserve"> </v>
      </c>
      <c r="S240" s="598"/>
    </row>
    <row r="241" spans="1:19" ht="15.75">
      <c r="A241" s="598"/>
      <c r="B241" s="164" t="s">
        <v>58</v>
      </c>
      <c r="C241" s="145">
        <v>1767</v>
      </c>
      <c r="D241" s="81" t="s">
        <v>23</v>
      </c>
      <c r="E241" s="82" t="s">
        <v>67</v>
      </c>
      <c r="F241" s="640">
        <v>10</v>
      </c>
      <c r="G241" s="622">
        <v>60</v>
      </c>
      <c r="H241" s="622">
        <v>144</v>
      </c>
      <c r="I241" s="622">
        <v>8</v>
      </c>
      <c r="J241" s="218">
        <v>21</v>
      </c>
      <c r="K241" s="622">
        <v>12</v>
      </c>
      <c r="L241" s="893"/>
      <c r="M241" s="894"/>
      <c r="N241" s="586">
        <f t="shared" si="44"/>
        <v>255</v>
      </c>
      <c r="O241" s="786">
        <f t="shared" si="40"/>
        <v>29</v>
      </c>
      <c r="P241" s="900" t="str">
        <f>IF(N241&gt;280,"Yes","NO")</f>
        <v>NO</v>
      </c>
      <c r="Q241" s="531"/>
      <c r="R241" s="55"/>
      <c r="S241" s="598"/>
    </row>
    <row r="242" spans="1:19" ht="15.75">
      <c r="A242" s="598"/>
      <c r="B242" s="807" t="s">
        <v>139</v>
      </c>
      <c r="C242" s="169">
        <v>513</v>
      </c>
      <c r="D242" s="210" t="s">
        <v>15</v>
      </c>
      <c r="E242" s="125" t="s">
        <v>67</v>
      </c>
      <c r="F242" s="702">
        <v>20</v>
      </c>
      <c r="G242" s="703">
        <v>60</v>
      </c>
      <c r="H242" s="703">
        <v>54</v>
      </c>
      <c r="I242" s="703">
        <v>56</v>
      </c>
      <c r="J242" s="704">
        <v>49</v>
      </c>
      <c r="K242" s="703">
        <v>6</v>
      </c>
      <c r="L242" s="884">
        <v>0</v>
      </c>
      <c r="M242" s="885">
        <v>1</v>
      </c>
      <c r="N242" s="590">
        <f t="shared" si="44"/>
        <v>245</v>
      </c>
      <c r="O242" s="796">
        <f t="shared" si="40"/>
        <v>30</v>
      </c>
      <c r="P242" s="897" t="str">
        <f>IF(N242&gt;280,"Yes","NO")</f>
        <v>NO</v>
      </c>
      <c r="Q242" s="531" t="str">
        <f>IF(P242="yes","S","")</f>
        <v/>
      </c>
      <c r="R242" s="55" t="str">
        <f>IF(O242=0," ",IF(O242&lt;&gt;30,"ERROR!"," "))</f>
        <v xml:space="preserve"> </v>
      </c>
      <c r="S242" s="598"/>
    </row>
    <row r="243" spans="1:19" ht="15.75">
      <c r="A243" s="598"/>
      <c r="B243" s="164" t="s">
        <v>72</v>
      </c>
      <c r="C243" s="145">
        <v>1628</v>
      </c>
      <c r="D243" s="81" t="s">
        <v>47</v>
      </c>
      <c r="E243" s="82" t="s">
        <v>67</v>
      </c>
      <c r="F243" s="640">
        <v>10</v>
      </c>
      <c r="G243" s="622">
        <v>20</v>
      </c>
      <c r="H243" s="622">
        <v>108</v>
      </c>
      <c r="I243" s="622">
        <v>56</v>
      </c>
      <c r="J243" s="218">
        <v>28</v>
      </c>
      <c r="K243" s="622">
        <v>12</v>
      </c>
      <c r="L243" s="893">
        <v>0</v>
      </c>
      <c r="M243" s="894">
        <v>2</v>
      </c>
      <c r="N243" s="590">
        <f t="shared" si="44"/>
        <v>234</v>
      </c>
      <c r="O243" s="796">
        <f t="shared" si="40"/>
        <v>30</v>
      </c>
      <c r="P243" s="899" t="str">
        <f>IF(N243&gt;280,"Yes","NO")</f>
        <v>NO</v>
      </c>
      <c r="Q243" s="522"/>
      <c r="R243" s="55"/>
      <c r="S243" s="598"/>
    </row>
    <row r="244" spans="1:19" ht="15.75">
      <c r="A244" s="598"/>
      <c r="B244" s="164" t="s">
        <v>64</v>
      </c>
      <c r="C244" s="145">
        <v>1268</v>
      </c>
      <c r="D244" s="81" t="s">
        <v>28</v>
      </c>
      <c r="E244" s="82" t="s">
        <v>67</v>
      </c>
      <c r="F244" s="640">
        <v>10</v>
      </c>
      <c r="G244" s="622">
        <v>70</v>
      </c>
      <c r="H244" s="622">
        <v>81</v>
      </c>
      <c r="I244" s="622">
        <v>48</v>
      </c>
      <c r="J244" s="218">
        <v>7</v>
      </c>
      <c r="K244" s="622"/>
      <c r="L244" s="893">
        <v>5</v>
      </c>
      <c r="M244" s="894">
        <v>5</v>
      </c>
      <c r="N244" s="586">
        <f t="shared" si="44"/>
        <v>221</v>
      </c>
      <c r="O244" s="786">
        <f t="shared" si="40"/>
        <v>30</v>
      </c>
      <c r="P244" s="898" t="str">
        <f t="shared" si="45"/>
        <v>NO</v>
      </c>
      <c r="Q244" s="522" t="str">
        <f>IF(P244="yes","S","")</f>
        <v/>
      </c>
      <c r="R244" s="55" t="str">
        <f>IF(O244=0," ",IF(O244&lt;&gt;30,"ERROR!"," "))</f>
        <v xml:space="preserve"> </v>
      </c>
      <c r="S244" s="598"/>
    </row>
    <row r="245" spans="1:19" ht="15.75">
      <c r="A245" s="598"/>
      <c r="B245" s="164" t="s">
        <v>115</v>
      </c>
      <c r="C245" s="145">
        <v>1229</v>
      </c>
      <c r="D245" s="81" t="s">
        <v>28</v>
      </c>
      <c r="E245" s="82" t="s">
        <v>67</v>
      </c>
      <c r="F245" s="640">
        <v>10</v>
      </c>
      <c r="G245" s="622">
        <v>10</v>
      </c>
      <c r="H245" s="622">
        <v>9</v>
      </c>
      <c r="I245" s="622">
        <v>24</v>
      </c>
      <c r="J245" s="218">
        <v>42</v>
      </c>
      <c r="K245" s="622">
        <v>24</v>
      </c>
      <c r="L245" s="893"/>
      <c r="M245" s="894">
        <v>14</v>
      </c>
      <c r="N245" s="586">
        <f t="shared" si="44"/>
        <v>119</v>
      </c>
      <c r="O245" s="786">
        <f t="shared" si="40"/>
        <v>30</v>
      </c>
      <c r="P245" s="898" t="str">
        <f t="shared" si="45"/>
        <v>NO</v>
      </c>
      <c r="Q245" s="522" t="str">
        <f>IF(P245="yes","S","")</f>
        <v/>
      </c>
      <c r="R245" s="55" t="str">
        <f>IF(O245=0," ",IF(O245&lt;&gt;30,"ERROR!"," "))</f>
        <v xml:space="preserve"> </v>
      </c>
      <c r="S245" s="598"/>
    </row>
    <row r="246" spans="1:19" ht="16.5" thickBot="1">
      <c r="A246" s="598"/>
      <c r="B246" s="317" t="s">
        <v>168</v>
      </c>
      <c r="C246" s="145">
        <v>1435</v>
      </c>
      <c r="D246" s="81" t="s">
        <v>21</v>
      </c>
      <c r="E246" s="82" t="s">
        <v>67</v>
      </c>
      <c r="F246" s="640">
        <v>0</v>
      </c>
      <c r="G246" s="622">
        <v>30</v>
      </c>
      <c r="H246" s="622">
        <v>135</v>
      </c>
      <c r="I246" s="622">
        <v>64</v>
      </c>
      <c r="J246" s="218">
        <v>21</v>
      </c>
      <c r="K246" s="622">
        <v>6</v>
      </c>
      <c r="L246" s="893"/>
      <c r="M246" s="894"/>
      <c r="N246" s="586">
        <f t="shared" si="39"/>
        <v>256</v>
      </c>
      <c r="O246" s="786">
        <f t="shared" si="40"/>
        <v>30</v>
      </c>
      <c r="P246" s="898" t="str">
        <f t="shared" si="45"/>
        <v>NO</v>
      </c>
      <c r="Q246" s="522" t="str">
        <f>IF(P246="yes","S","")</f>
        <v/>
      </c>
      <c r="R246" s="55" t="str">
        <f>IF(O246=0," ",IF(O246&lt;&gt;30,"ERROR!"," "))</f>
        <v xml:space="preserve"> </v>
      </c>
      <c r="S246" s="598"/>
    </row>
    <row r="247" spans="1:19" ht="16.5" thickBot="1">
      <c r="A247" s="628"/>
      <c r="B247" s="901" t="s">
        <v>127</v>
      </c>
      <c r="C247" s="930" t="s">
        <v>225</v>
      </c>
      <c r="D247" s="941"/>
      <c r="E247" s="941"/>
      <c r="F247" s="941"/>
      <c r="G247" s="941"/>
      <c r="H247" s="941"/>
      <c r="I247" s="941"/>
      <c r="J247" s="941"/>
      <c r="K247" s="941"/>
      <c r="L247" s="941"/>
      <c r="M247" s="941"/>
      <c r="N247" s="931"/>
      <c r="O247" s="947" t="s">
        <v>174</v>
      </c>
      <c r="P247" s="950"/>
      <c r="Q247" s="388">
        <f>COUNT(F225:F246)</f>
        <v>22</v>
      </c>
      <c r="R247" s="628"/>
      <c r="S247" s="628"/>
    </row>
  </sheetData>
  <mergeCells count="41">
    <mergeCell ref="B218:P218"/>
    <mergeCell ref="B220:O220"/>
    <mergeCell ref="B222:L222"/>
    <mergeCell ref="P225:Q225"/>
    <mergeCell ref="C247:N247"/>
    <mergeCell ref="O247:P247"/>
    <mergeCell ref="B152:L152"/>
    <mergeCell ref="C200:N200"/>
    <mergeCell ref="O200:P200"/>
    <mergeCell ref="B203:L203"/>
    <mergeCell ref="C216:N216"/>
    <mergeCell ref="O216:P216"/>
    <mergeCell ref="B150:O150"/>
    <mergeCell ref="B64:Q64"/>
    <mergeCell ref="B66:O66"/>
    <mergeCell ref="B69:L69"/>
    <mergeCell ref="O71:P80"/>
    <mergeCell ref="C129:N129"/>
    <mergeCell ref="O129:P129"/>
    <mergeCell ref="B132:L132"/>
    <mergeCell ref="N134:O134"/>
    <mergeCell ref="C145:N145"/>
    <mergeCell ref="O145:P145"/>
    <mergeCell ref="B148:P148"/>
    <mergeCell ref="C50:N50"/>
    <mergeCell ref="O50:P50"/>
    <mergeCell ref="B53:L53"/>
    <mergeCell ref="C62:N62"/>
    <mergeCell ref="O62:P62"/>
    <mergeCell ref="B2:Q2"/>
    <mergeCell ref="B4:O4"/>
    <mergeCell ref="B42:L42"/>
    <mergeCell ref="B7:L7"/>
    <mergeCell ref="O9:P9"/>
    <mergeCell ref="C22:N22"/>
    <mergeCell ref="O22:P22"/>
    <mergeCell ref="B25:L25"/>
    <mergeCell ref="C35:N35"/>
    <mergeCell ref="O35:P35"/>
    <mergeCell ref="B38:Q38"/>
    <mergeCell ref="B40:O40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248"/>
  <sheetViews>
    <sheetView tabSelected="1" topLeftCell="A231" workbookViewId="0">
      <selection activeCell="S97" sqref="S97"/>
    </sheetView>
  </sheetViews>
  <sheetFormatPr defaultRowHeight="15"/>
  <cols>
    <col min="1" max="1" width="1.42578125" customWidth="1"/>
    <col min="2" max="2" width="25.7109375" customWidth="1"/>
  </cols>
  <sheetData>
    <row r="1" spans="1:25" ht="17.25" thickBot="1">
      <c r="A1" s="598" t="s">
        <v>227</v>
      </c>
      <c r="B1" s="978"/>
      <c r="C1" s="978"/>
      <c r="D1" s="979"/>
      <c r="E1" s="980"/>
      <c r="F1" s="981"/>
      <c r="G1" s="980"/>
      <c r="H1" s="980"/>
      <c r="I1" s="980"/>
      <c r="J1" s="980"/>
      <c r="K1" s="598"/>
      <c r="L1" s="982"/>
      <c r="M1" s="983"/>
      <c r="N1" s="598"/>
      <c r="O1" s="598"/>
      <c r="P1" s="598"/>
      <c r="Q1" s="598"/>
      <c r="R1" s="598"/>
      <c r="S1" s="2"/>
      <c r="T1" s="2"/>
      <c r="U1" s="2"/>
      <c r="V1" s="2"/>
      <c r="W1" s="2"/>
      <c r="X1" s="2"/>
      <c r="Y1" s="2"/>
    </row>
    <row r="2" spans="1:25" ht="21.75" thickBot="1">
      <c r="A2" s="984"/>
      <c r="B2" s="985" t="s">
        <v>228</v>
      </c>
      <c r="C2" s="986"/>
      <c r="D2" s="986"/>
      <c r="E2" s="986"/>
      <c r="F2" s="986"/>
      <c r="G2" s="986"/>
      <c r="H2" s="986"/>
      <c r="I2" s="986"/>
      <c r="J2" s="986"/>
      <c r="K2" s="986"/>
      <c r="L2" s="986"/>
      <c r="M2" s="987"/>
      <c r="N2" s="984"/>
      <c r="O2" s="988"/>
      <c r="P2" s="988"/>
      <c r="Q2" s="988"/>
      <c r="R2" s="988"/>
      <c r="S2" s="988"/>
      <c r="T2" s="988"/>
      <c r="U2" s="988"/>
      <c r="V2" s="988"/>
      <c r="W2" s="988"/>
      <c r="X2" s="988"/>
      <c r="Y2" s="988"/>
    </row>
    <row r="3" spans="1:25" ht="19.5" thickBot="1">
      <c r="A3" s="984"/>
      <c r="B3" s="989"/>
      <c r="C3" s="989"/>
      <c r="D3" s="990"/>
      <c r="E3" s="991"/>
      <c r="F3" s="981"/>
      <c r="G3" s="991"/>
      <c r="H3" s="991"/>
      <c r="I3" s="991"/>
      <c r="J3" s="991"/>
      <c r="K3" s="984"/>
      <c r="L3" s="982"/>
      <c r="M3" s="983"/>
      <c r="N3" s="984"/>
      <c r="O3" s="988"/>
      <c r="P3" s="988"/>
      <c r="Q3" s="988"/>
      <c r="R3" s="988"/>
      <c r="S3" s="988"/>
      <c r="T3" s="988"/>
      <c r="U3" s="988"/>
      <c r="V3" s="988"/>
      <c r="W3" s="988"/>
      <c r="X3" s="988"/>
      <c r="Y3" s="988"/>
    </row>
    <row r="4" spans="1:25" ht="21.75" thickBot="1">
      <c r="A4" s="984"/>
      <c r="B4" s="992" t="s">
        <v>229</v>
      </c>
      <c r="C4" s="993"/>
      <c r="D4" s="993"/>
      <c r="E4" s="993"/>
      <c r="F4" s="993"/>
      <c r="G4" s="993"/>
      <c r="H4" s="993"/>
      <c r="I4" s="993"/>
      <c r="J4" s="993"/>
      <c r="K4" s="993"/>
      <c r="L4" s="993"/>
      <c r="M4" s="994"/>
      <c r="N4" s="984"/>
      <c r="O4" s="988"/>
      <c r="P4" s="988"/>
      <c r="Q4" s="988"/>
      <c r="R4" s="988"/>
      <c r="S4" s="988"/>
      <c r="T4" s="988"/>
      <c r="U4" s="988"/>
      <c r="V4" s="988"/>
      <c r="W4" s="988"/>
      <c r="X4" s="988"/>
      <c r="Y4" s="988"/>
    </row>
    <row r="5" spans="1:25" ht="17.25" thickBot="1">
      <c r="A5" s="598"/>
      <c r="B5" s="3"/>
      <c r="C5" s="2"/>
      <c r="D5" s="995"/>
      <c r="E5" s="996"/>
      <c r="F5" s="997"/>
      <c r="G5" s="598"/>
      <c r="H5" s="598"/>
      <c r="I5" s="598"/>
      <c r="J5" s="598"/>
      <c r="K5" s="598"/>
      <c r="L5" s="982"/>
      <c r="M5" s="983"/>
      <c r="N5" s="598"/>
      <c r="O5" s="998"/>
      <c r="P5" s="998"/>
      <c r="Q5" s="998"/>
      <c r="R5" s="998"/>
      <c r="S5" s="999"/>
      <c r="T5" s="999"/>
      <c r="U5" s="999"/>
      <c r="V5" s="999"/>
      <c r="W5" s="999"/>
      <c r="X5" s="999"/>
      <c r="Y5" s="999"/>
    </row>
    <row r="6" spans="1:25" ht="50.25" thickBot="1">
      <c r="A6" s="598"/>
      <c r="B6" s="1000" t="s">
        <v>230</v>
      </c>
      <c r="C6" s="1001"/>
      <c r="D6" s="1001"/>
      <c r="E6" s="1001"/>
      <c r="F6" s="1002"/>
      <c r="G6" s="1001"/>
      <c r="H6" s="1001"/>
      <c r="I6" s="1003" t="s">
        <v>231</v>
      </c>
      <c r="J6" s="1004" t="s">
        <v>232</v>
      </c>
      <c r="K6" s="1005" t="s">
        <v>233</v>
      </c>
      <c r="L6" s="1006" t="s">
        <v>234</v>
      </c>
      <c r="M6" s="1007"/>
      <c r="N6" s="1008"/>
      <c r="O6" s="1009"/>
      <c r="P6" s="1009"/>
      <c r="Q6" s="1009"/>
      <c r="R6" s="1009"/>
      <c r="S6" s="1010"/>
      <c r="T6" s="1010"/>
      <c r="U6" s="1010"/>
      <c r="V6" s="1011"/>
      <c r="W6" s="1010"/>
      <c r="X6" s="1010"/>
      <c r="Y6" s="1010"/>
    </row>
    <row r="7" spans="1:25" ht="50.25" thickBot="1">
      <c r="A7" s="598"/>
      <c r="B7" s="486" t="s">
        <v>4</v>
      </c>
      <c r="C7" s="1012" t="s">
        <v>5</v>
      </c>
      <c r="D7" s="802" t="s">
        <v>6</v>
      </c>
      <c r="E7" s="184" t="s">
        <v>7</v>
      </c>
      <c r="F7" s="1013"/>
      <c r="G7" s="1014" t="s">
        <v>235</v>
      </c>
      <c r="H7" s="1015" t="s">
        <v>236</v>
      </c>
      <c r="I7" s="1016" t="s">
        <v>237</v>
      </c>
      <c r="J7" s="1017" t="s">
        <v>238</v>
      </c>
      <c r="K7" s="605" t="s">
        <v>9</v>
      </c>
      <c r="L7" s="1018" t="s">
        <v>239</v>
      </c>
      <c r="M7" s="1019" t="s">
        <v>240</v>
      </c>
      <c r="N7" s="1020"/>
      <c r="O7" s="1021"/>
      <c r="P7" s="998"/>
      <c r="Q7" s="998"/>
      <c r="R7" s="998"/>
      <c r="S7" s="1022"/>
      <c r="T7" s="1022"/>
      <c r="U7" s="1022"/>
      <c r="V7" s="1023"/>
      <c r="W7" s="1024"/>
      <c r="X7" s="1025"/>
      <c r="Y7" s="999"/>
    </row>
    <row r="8" spans="1:25" ht="16.5" thickBot="1">
      <c r="A8" s="598"/>
      <c r="B8" s="518" t="s">
        <v>44</v>
      </c>
      <c r="C8" s="610">
        <v>1620</v>
      </c>
      <c r="D8" s="1026" t="s">
        <v>15</v>
      </c>
      <c r="E8" s="318" t="s">
        <v>24</v>
      </c>
      <c r="F8" s="1027"/>
      <c r="G8" s="608">
        <v>131</v>
      </c>
      <c r="H8" s="609">
        <v>123</v>
      </c>
      <c r="I8" s="609">
        <v>134</v>
      </c>
      <c r="J8" s="379">
        <v>126</v>
      </c>
      <c r="K8" s="803">
        <f t="shared" ref="K8:K20" si="0">SUM(G8:J8)</f>
        <v>514</v>
      </c>
      <c r="L8" s="1028"/>
      <c r="M8" s="1029"/>
      <c r="N8" s="1030"/>
      <c r="O8" s="998"/>
      <c r="P8" s="998"/>
      <c r="Q8" s="998"/>
      <c r="R8" s="998"/>
      <c r="S8" s="999"/>
      <c r="T8" s="999"/>
      <c r="U8" s="999"/>
      <c r="V8" s="999"/>
      <c r="W8" s="999"/>
      <c r="X8" s="999"/>
      <c r="Y8" s="999"/>
    </row>
    <row r="9" spans="1:25" ht="16.5" thickBot="1">
      <c r="A9" s="598"/>
      <c r="B9" s="518" t="s">
        <v>224</v>
      </c>
      <c r="C9" s="610">
        <v>1065</v>
      </c>
      <c r="D9" s="1026" t="s">
        <v>47</v>
      </c>
      <c r="E9" s="318" t="s">
        <v>31</v>
      </c>
      <c r="F9" s="1034"/>
      <c r="G9" s="608">
        <v>115</v>
      </c>
      <c r="H9" s="609">
        <v>119</v>
      </c>
      <c r="I9" s="610">
        <v>118</v>
      </c>
      <c r="J9" s="379">
        <v>130</v>
      </c>
      <c r="K9" s="1035">
        <f t="shared" si="0"/>
        <v>482</v>
      </c>
      <c r="L9" s="504"/>
      <c r="M9" s="1036"/>
      <c r="N9" s="1030"/>
      <c r="O9" s="998"/>
      <c r="P9" s="998"/>
      <c r="Q9" s="998"/>
      <c r="R9" s="998"/>
      <c r="S9" s="999"/>
      <c r="T9" s="999"/>
      <c r="U9" s="999"/>
      <c r="V9" s="999"/>
      <c r="W9" s="999"/>
      <c r="X9" s="999"/>
      <c r="Y9" s="999"/>
    </row>
    <row r="10" spans="1:25" ht="16.5">
      <c r="A10" s="598"/>
      <c r="B10" s="496" t="s">
        <v>241</v>
      </c>
      <c r="C10" s="218">
        <v>1668</v>
      </c>
      <c r="D10" s="1037" t="s">
        <v>26</v>
      </c>
      <c r="E10" s="544" t="s">
        <v>31</v>
      </c>
      <c r="F10" s="1038"/>
      <c r="G10" s="621">
        <v>109</v>
      </c>
      <c r="H10" s="622">
        <v>125</v>
      </c>
      <c r="I10" s="218">
        <v>112</v>
      </c>
      <c r="J10" s="363">
        <v>126</v>
      </c>
      <c r="K10" s="425">
        <f t="shared" si="0"/>
        <v>472</v>
      </c>
      <c r="L10" s="788" t="str">
        <f t="shared" ref="L10:L14" si="1">IF(K10&gt;529,"Yes","NO")</f>
        <v>NO</v>
      </c>
      <c r="M10" s="573"/>
      <c r="N10" s="1030"/>
      <c r="O10" s="998"/>
      <c r="P10" s="998"/>
      <c r="Q10" s="998"/>
      <c r="R10" s="998"/>
      <c r="S10" s="999"/>
      <c r="T10" s="999"/>
      <c r="U10" s="999"/>
      <c r="V10" s="999"/>
      <c r="W10" s="999"/>
      <c r="X10" s="999"/>
      <c r="Y10" s="999"/>
    </row>
    <row r="11" spans="1:25" ht="16.5">
      <c r="A11" s="598"/>
      <c r="B11" s="496" t="s">
        <v>165</v>
      </c>
      <c r="C11" s="218">
        <v>1809</v>
      </c>
      <c r="D11" s="1037" t="s">
        <v>28</v>
      </c>
      <c r="E11" s="544" t="s">
        <v>31</v>
      </c>
      <c r="F11" s="1038"/>
      <c r="G11" s="621">
        <v>113</v>
      </c>
      <c r="H11" s="622">
        <v>121</v>
      </c>
      <c r="I11" s="218">
        <v>102</v>
      </c>
      <c r="J11" s="363">
        <v>113</v>
      </c>
      <c r="K11" s="426">
        <f t="shared" si="0"/>
        <v>449</v>
      </c>
      <c r="L11" s="400" t="str">
        <f t="shared" si="1"/>
        <v>NO</v>
      </c>
      <c r="M11" s="588"/>
      <c r="N11" s="1030"/>
      <c r="O11" s="998"/>
      <c r="P11" s="998"/>
      <c r="Q11" s="998"/>
      <c r="R11" s="998"/>
      <c r="S11" s="999"/>
      <c r="T11" s="999"/>
      <c r="U11" s="999"/>
      <c r="V11" s="999"/>
      <c r="W11" s="999"/>
      <c r="X11" s="999"/>
      <c r="Y11" s="999"/>
    </row>
    <row r="12" spans="1:25" ht="16.5">
      <c r="A12" s="598"/>
      <c r="B12" s="496" t="s">
        <v>43</v>
      </c>
      <c r="C12" s="218">
        <v>2218</v>
      </c>
      <c r="D12" s="1037" t="s">
        <v>26</v>
      </c>
      <c r="E12" s="544" t="s">
        <v>31</v>
      </c>
      <c r="F12" s="1038"/>
      <c r="G12" s="621">
        <v>101</v>
      </c>
      <c r="H12" s="622">
        <v>109</v>
      </c>
      <c r="I12" s="218">
        <v>115</v>
      </c>
      <c r="J12" s="363">
        <v>101</v>
      </c>
      <c r="K12" s="426">
        <f t="shared" si="0"/>
        <v>426</v>
      </c>
      <c r="L12" s="400" t="str">
        <f t="shared" si="1"/>
        <v>NO</v>
      </c>
      <c r="M12" s="588"/>
      <c r="N12" s="1030"/>
      <c r="O12" s="998"/>
      <c r="P12" s="998"/>
      <c r="Q12" s="998"/>
      <c r="R12" s="998"/>
      <c r="S12" s="999"/>
      <c r="T12" s="999"/>
      <c r="U12" s="999"/>
      <c r="V12" s="999"/>
      <c r="W12" s="999"/>
      <c r="X12" s="999"/>
      <c r="Y12" s="999"/>
    </row>
    <row r="13" spans="1:25" ht="17.25" thickBot="1">
      <c r="A13" s="598"/>
      <c r="B13" s="1039" t="s">
        <v>35</v>
      </c>
      <c r="C13" s="715">
        <v>13</v>
      </c>
      <c r="D13" s="1040" t="s">
        <v>26</v>
      </c>
      <c r="E13" s="732" t="s">
        <v>31</v>
      </c>
      <c r="F13" s="1041"/>
      <c r="G13" s="1042">
        <v>88</v>
      </c>
      <c r="H13" s="714">
        <v>93</v>
      </c>
      <c r="I13" s="715">
        <v>96</v>
      </c>
      <c r="J13" s="1043">
        <v>104</v>
      </c>
      <c r="K13" s="1044">
        <f t="shared" si="0"/>
        <v>381</v>
      </c>
      <c r="L13" s="1045" t="str">
        <f t="shared" si="1"/>
        <v>NO</v>
      </c>
      <c r="M13" s="1046"/>
      <c r="N13" s="1030"/>
      <c r="O13" s="998"/>
      <c r="P13" s="998"/>
      <c r="Q13" s="998"/>
      <c r="R13" s="998"/>
      <c r="S13" s="999"/>
      <c r="T13" s="999"/>
      <c r="U13" s="999"/>
      <c r="V13" s="999"/>
      <c r="W13" s="999"/>
      <c r="X13" s="999"/>
      <c r="Y13" s="999"/>
    </row>
    <row r="14" spans="1:25" ht="16.5">
      <c r="A14" s="598"/>
      <c r="B14" s="518" t="s">
        <v>38</v>
      </c>
      <c r="C14" s="610">
        <v>1539</v>
      </c>
      <c r="D14" s="1026" t="s">
        <v>26</v>
      </c>
      <c r="E14" s="318" t="s">
        <v>48</v>
      </c>
      <c r="F14" s="1034"/>
      <c r="G14" s="608">
        <v>119</v>
      </c>
      <c r="H14" s="609">
        <v>112</v>
      </c>
      <c r="I14" s="610">
        <v>112</v>
      </c>
      <c r="J14" s="379">
        <v>115</v>
      </c>
      <c r="K14" s="1035">
        <f t="shared" si="0"/>
        <v>458</v>
      </c>
      <c r="L14" s="1050" t="str">
        <f t="shared" si="1"/>
        <v>NO</v>
      </c>
      <c r="M14" s="1051"/>
      <c r="N14" s="1030"/>
      <c r="O14" s="998"/>
      <c r="P14" s="998"/>
      <c r="Q14" s="998"/>
      <c r="R14" s="998"/>
      <c r="S14" s="999"/>
      <c r="T14" s="999"/>
      <c r="U14" s="999"/>
      <c r="V14" s="1049"/>
      <c r="W14" s="1022"/>
      <c r="X14" s="999"/>
      <c r="Y14" s="999"/>
    </row>
    <row r="15" spans="1:25" ht="18" thickBot="1">
      <c r="A15" s="598"/>
      <c r="B15" s="1039" t="s">
        <v>30</v>
      </c>
      <c r="C15" s="715">
        <v>169</v>
      </c>
      <c r="D15" s="1040" t="s">
        <v>26</v>
      </c>
      <c r="E15" s="732" t="s">
        <v>48</v>
      </c>
      <c r="F15" s="1047"/>
      <c r="G15" s="1042">
        <v>98</v>
      </c>
      <c r="H15" s="714">
        <v>113</v>
      </c>
      <c r="I15" s="714">
        <v>119</v>
      </c>
      <c r="J15" s="1043">
        <v>110</v>
      </c>
      <c r="K15" s="1044">
        <f t="shared" si="0"/>
        <v>440</v>
      </c>
      <c r="L15" s="1052" t="str">
        <f>IF(K15&gt;499,"Yes","NO")</f>
        <v>NO</v>
      </c>
      <c r="M15" s="1048" t="str">
        <f>IF(L15="Yes","G","")</f>
        <v/>
      </c>
      <c r="N15" s="1030"/>
      <c r="O15" s="998"/>
      <c r="P15" s="998"/>
      <c r="Q15" s="998"/>
      <c r="R15" s="998"/>
      <c r="S15" s="1049"/>
      <c r="T15" s="1053"/>
      <c r="U15" s="1053"/>
      <c r="V15" s="1053"/>
      <c r="W15" s="1053"/>
      <c r="X15" s="1053"/>
      <c r="Y15" s="999"/>
    </row>
    <row r="16" spans="1:25" ht="17.25">
      <c r="A16" s="598"/>
      <c r="B16" s="518" t="s">
        <v>51</v>
      </c>
      <c r="C16" s="610">
        <v>1281</v>
      </c>
      <c r="D16" s="1026" t="s">
        <v>26</v>
      </c>
      <c r="E16" s="729" t="s">
        <v>67</v>
      </c>
      <c r="F16" s="1034"/>
      <c r="G16" s="608">
        <v>109</v>
      </c>
      <c r="H16" s="609">
        <v>109</v>
      </c>
      <c r="I16" s="609">
        <v>110</v>
      </c>
      <c r="J16" s="379">
        <v>111</v>
      </c>
      <c r="K16" s="1035">
        <f t="shared" si="0"/>
        <v>439</v>
      </c>
      <c r="L16" s="1050" t="str">
        <f>IF(K16&gt;499,"Yes","NO")</f>
        <v>NO</v>
      </c>
      <c r="M16" s="1051" t="str">
        <f>IF(L16="Yes","G","")</f>
        <v/>
      </c>
      <c r="N16" s="1030"/>
      <c r="O16" s="998"/>
      <c r="P16" s="998"/>
      <c r="Q16" s="998"/>
      <c r="R16" s="998"/>
      <c r="S16" s="1049"/>
      <c r="T16" s="1053"/>
      <c r="U16" s="1053"/>
      <c r="V16" s="1053"/>
      <c r="W16" s="1053"/>
      <c r="X16" s="1053"/>
      <c r="Y16" s="999"/>
    </row>
    <row r="17" spans="1:25" ht="16.5">
      <c r="A17" s="598"/>
      <c r="B17" s="1054" t="s">
        <v>92</v>
      </c>
      <c r="C17" s="233">
        <v>1452</v>
      </c>
      <c r="D17" s="493" t="s">
        <v>34</v>
      </c>
      <c r="E17" s="580" t="s">
        <v>67</v>
      </c>
      <c r="F17" s="1055"/>
      <c r="G17" s="618">
        <v>100</v>
      </c>
      <c r="H17" s="619">
        <v>93</v>
      </c>
      <c r="I17" s="233">
        <v>90</v>
      </c>
      <c r="J17" s="358">
        <v>104</v>
      </c>
      <c r="K17" s="1056">
        <f t="shared" si="0"/>
        <v>387</v>
      </c>
      <c r="L17" s="1057" t="str">
        <f>IF(K17&gt;469,"Yes","NO")</f>
        <v>NO</v>
      </c>
      <c r="M17" s="1058" t="str">
        <f>IF(L17="Yes","S","")</f>
        <v/>
      </c>
      <c r="N17" s="1030"/>
      <c r="O17" s="998"/>
      <c r="P17" s="998"/>
      <c r="Q17" s="998"/>
      <c r="R17" s="998"/>
      <c r="S17" s="999"/>
      <c r="T17" s="999"/>
      <c r="U17" s="999"/>
      <c r="V17" s="999"/>
      <c r="W17" s="999"/>
      <c r="X17" s="999"/>
      <c r="Y17" s="999"/>
    </row>
    <row r="18" spans="1:25" ht="16.5">
      <c r="A18" s="598"/>
      <c r="B18" s="492" t="s">
        <v>242</v>
      </c>
      <c r="C18" s="233">
        <v>3608</v>
      </c>
      <c r="D18" s="493" t="s">
        <v>61</v>
      </c>
      <c r="E18" s="580" t="s">
        <v>67</v>
      </c>
      <c r="F18" s="1055"/>
      <c r="G18" s="618">
        <v>96</v>
      </c>
      <c r="H18" s="619">
        <v>112</v>
      </c>
      <c r="I18" s="233">
        <v>90</v>
      </c>
      <c r="J18" s="358">
        <v>85</v>
      </c>
      <c r="K18" s="426">
        <f t="shared" si="0"/>
        <v>383</v>
      </c>
      <c r="L18" s="1059" t="str">
        <f>IF(K18&gt;469,"Yes","NO")</f>
        <v>NO</v>
      </c>
      <c r="M18" s="1058"/>
      <c r="N18" s="1030"/>
      <c r="O18" s="998"/>
      <c r="P18" s="998"/>
      <c r="Q18" s="998"/>
      <c r="R18" s="998"/>
      <c r="S18" s="999"/>
      <c r="T18" s="999"/>
      <c r="U18" s="999"/>
      <c r="V18" s="999"/>
      <c r="W18" s="999"/>
      <c r="X18" s="999"/>
      <c r="Y18" s="999"/>
    </row>
    <row r="19" spans="1:25" ht="16.5">
      <c r="A19" s="598"/>
      <c r="B19" s="1060" t="s">
        <v>111</v>
      </c>
      <c r="C19" s="1061">
        <v>976</v>
      </c>
      <c r="D19" s="493" t="s">
        <v>28</v>
      </c>
      <c r="E19" s="1062" t="s">
        <v>67</v>
      </c>
      <c r="F19" s="1063"/>
      <c r="G19" s="1064">
        <v>99</v>
      </c>
      <c r="H19" s="1065">
        <v>80</v>
      </c>
      <c r="I19" s="1061">
        <v>104</v>
      </c>
      <c r="J19" s="1066">
        <v>91</v>
      </c>
      <c r="K19" s="425">
        <f t="shared" si="0"/>
        <v>374</v>
      </c>
      <c r="L19" s="400" t="str">
        <f>IF(K19&gt;469,"Yes","NO")</f>
        <v>NO</v>
      </c>
      <c r="M19" s="1058"/>
      <c r="N19" s="1030"/>
      <c r="O19" s="998"/>
      <c r="P19" s="998"/>
      <c r="Q19" s="998"/>
      <c r="R19" s="998"/>
      <c r="S19" s="999"/>
      <c r="T19" s="999"/>
      <c r="U19" s="999"/>
      <c r="V19" s="999"/>
      <c r="W19" s="999"/>
      <c r="X19" s="999"/>
      <c r="Y19" s="999"/>
    </row>
    <row r="20" spans="1:25" ht="17.25" thickBot="1">
      <c r="A20" s="598"/>
      <c r="B20" s="492" t="s">
        <v>74</v>
      </c>
      <c r="C20" s="233">
        <v>1791</v>
      </c>
      <c r="D20" s="493" t="s">
        <v>26</v>
      </c>
      <c r="E20" s="580" t="s">
        <v>67</v>
      </c>
      <c r="F20" s="1055"/>
      <c r="G20" s="1042">
        <v>71</v>
      </c>
      <c r="H20" s="714">
        <v>90</v>
      </c>
      <c r="I20" s="715">
        <v>58</v>
      </c>
      <c r="J20" s="1043">
        <v>72</v>
      </c>
      <c r="K20" s="1044">
        <f t="shared" si="0"/>
        <v>291</v>
      </c>
      <c r="L20" s="406" t="str">
        <f>IF(K20&gt;469,"Yes","NO")</f>
        <v>NO</v>
      </c>
      <c r="M20" s="1048"/>
      <c r="N20" s="1030"/>
      <c r="O20" s="998"/>
      <c r="P20" s="998"/>
      <c r="Q20" s="998"/>
      <c r="R20" s="998"/>
      <c r="S20" s="999"/>
      <c r="T20" s="999"/>
      <c r="U20" s="999"/>
      <c r="V20" s="999"/>
      <c r="W20" s="999"/>
      <c r="X20" s="999"/>
      <c r="Y20" s="999"/>
    </row>
    <row r="21" spans="1:25" ht="19.5" thickBot="1">
      <c r="A21" s="628"/>
      <c r="B21" s="1067" t="s">
        <v>243</v>
      </c>
      <c r="C21" s="1068" t="s">
        <v>244</v>
      </c>
      <c r="D21" s="1069"/>
      <c r="E21" s="1069"/>
      <c r="F21" s="1069"/>
      <c r="G21" s="1069"/>
      <c r="H21" s="1069"/>
      <c r="I21" s="1069"/>
      <c r="J21" s="1069"/>
      <c r="K21" s="1070" t="s">
        <v>245</v>
      </c>
      <c r="L21" s="1071"/>
      <c r="M21" s="1072">
        <f>COUNT(G8:G20)</f>
        <v>13</v>
      </c>
      <c r="N21" s="1073"/>
      <c r="O21" s="1073"/>
      <c r="P21" s="628"/>
      <c r="Q21" s="628"/>
      <c r="R21" s="628"/>
      <c r="S21" s="1074"/>
      <c r="T21" s="1074"/>
      <c r="U21" s="1074"/>
      <c r="V21" s="1075"/>
      <c r="W21" s="1076"/>
      <c r="X21" s="1074"/>
      <c r="Y21" s="1074"/>
    </row>
    <row r="22" spans="1:25" ht="17.25" thickBot="1">
      <c r="A22" s="598"/>
      <c r="B22" s="3"/>
      <c r="C22" s="2"/>
      <c r="D22" s="995"/>
      <c r="E22" s="996"/>
      <c r="F22" s="997"/>
      <c r="G22" s="598"/>
      <c r="H22" s="598"/>
      <c r="I22" s="904"/>
      <c r="J22" s="904"/>
      <c r="K22" s="904"/>
      <c r="L22" s="982"/>
      <c r="M22" s="1077"/>
      <c r="N22" s="1030"/>
      <c r="O22" s="1030"/>
      <c r="P22" s="598"/>
      <c r="Q22" s="598"/>
      <c r="R22" s="598"/>
      <c r="S22" s="904"/>
      <c r="T22" s="904"/>
      <c r="U22" s="904"/>
      <c r="V22" s="903"/>
      <c r="W22" s="168"/>
      <c r="X22" s="904"/>
      <c r="Y22" s="904"/>
    </row>
    <row r="23" spans="1:25" ht="50.25" thickBot="1">
      <c r="A23" s="598"/>
      <c r="B23" s="1078" t="s">
        <v>246</v>
      </c>
      <c r="C23" s="1079"/>
      <c r="D23" s="1079"/>
      <c r="E23" s="1079"/>
      <c r="F23" s="1080" t="s">
        <v>247</v>
      </c>
      <c r="G23" s="1004" t="s">
        <v>232</v>
      </c>
      <c r="H23" s="1005" t="s">
        <v>248</v>
      </c>
      <c r="I23" s="1081" t="s">
        <v>249</v>
      </c>
      <c r="J23" s="1081"/>
      <c r="K23" s="1007"/>
      <c r="L23" s="598"/>
      <c r="M23" s="598"/>
      <c r="N23" s="598"/>
      <c r="O23" s="1030"/>
      <c r="P23" s="598"/>
      <c r="Q23" s="598"/>
      <c r="R23" s="598"/>
      <c r="S23" s="904"/>
      <c r="T23" s="904"/>
      <c r="U23" s="904"/>
      <c r="V23" s="903"/>
      <c r="W23" s="168"/>
      <c r="X23" s="904"/>
      <c r="Y23" s="904"/>
    </row>
    <row r="24" spans="1:25" ht="50.25" thickBot="1">
      <c r="A24" s="598"/>
      <c r="B24" s="184" t="s">
        <v>4</v>
      </c>
      <c r="C24" s="1082" t="s">
        <v>5</v>
      </c>
      <c r="D24" s="1083" t="s">
        <v>6</v>
      </c>
      <c r="E24" s="1084" t="s">
        <v>7</v>
      </c>
      <c r="F24" s="1085"/>
      <c r="G24" s="1086" t="s">
        <v>235</v>
      </c>
      <c r="H24" s="1016" t="s">
        <v>236</v>
      </c>
      <c r="I24" s="1087" t="s">
        <v>250</v>
      </c>
      <c r="J24" s="678" t="s">
        <v>9</v>
      </c>
      <c r="K24" s="25" t="s">
        <v>239</v>
      </c>
      <c r="L24" s="355" t="s">
        <v>251</v>
      </c>
      <c r="M24" s="1088"/>
      <c r="N24" s="1030"/>
      <c r="O24" s="1030"/>
      <c r="P24" s="598"/>
      <c r="Q24" s="598"/>
      <c r="R24" s="598"/>
      <c r="S24" s="904"/>
      <c r="T24" s="904"/>
      <c r="U24" s="904"/>
      <c r="V24" s="903"/>
      <c r="W24" s="168"/>
      <c r="X24" s="904"/>
      <c r="Y24" s="904"/>
    </row>
    <row r="25" spans="1:25" ht="16.5">
      <c r="A25" s="693"/>
      <c r="B25" s="28" t="s">
        <v>44</v>
      </c>
      <c r="C25" s="610">
        <v>1620</v>
      </c>
      <c r="D25" s="1026" t="s">
        <v>15</v>
      </c>
      <c r="E25" s="1089" t="s">
        <v>24</v>
      </c>
      <c r="F25" s="1027"/>
      <c r="G25" s="71">
        <v>137</v>
      </c>
      <c r="H25" s="610">
        <v>134</v>
      </c>
      <c r="I25" s="461"/>
      <c r="J25" s="1090">
        <f>G25+H25+I25</f>
        <v>271</v>
      </c>
      <c r="K25" s="1091"/>
      <c r="L25" s="1092"/>
      <c r="M25" s="1093"/>
      <c r="N25" s="1094"/>
      <c r="O25" s="1094"/>
      <c r="P25" s="693"/>
      <c r="Q25" s="693"/>
      <c r="R25" s="693"/>
      <c r="S25" s="1095"/>
      <c r="T25" s="1095"/>
      <c r="U25" s="1095"/>
      <c r="V25" s="540"/>
      <c r="W25" s="1095"/>
      <c r="X25" s="1095"/>
      <c r="Y25" s="1095"/>
    </row>
    <row r="26" spans="1:25" ht="16.5">
      <c r="A26" s="693"/>
      <c r="B26" s="152" t="s">
        <v>165</v>
      </c>
      <c r="C26" s="704">
        <v>1809</v>
      </c>
      <c r="D26" s="1096" t="s">
        <v>28</v>
      </c>
      <c r="E26" s="168" t="s">
        <v>24</v>
      </c>
      <c r="F26" s="1097"/>
      <c r="G26" s="904">
        <v>135</v>
      </c>
      <c r="H26" s="704">
        <v>127</v>
      </c>
      <c r="I26" s="455"/>
      <c r="J26" s="1098">
        <f>G26+H26+I26</f>
        <v>262</v>
      </c>
      <c r="K26" s="1099"/>
      <c r="L26" s="1100"/>
      <c r="M26" s="1093"/>
      <c r="N26" s="1094"/>
      <c r="O26" s="1094"/>
      <c r="P26" s="693"/>
      <c r="Q26" s="693"/>
      <c r="R26" s="693"/>
      <c r="S26" s="1095"/>
      <c r="T26" s="1095"/>
      <c r="U26" s="1095"/>
      <c r="V26" s="540"/>
      <c r="W26" s="1095"/>
      <c r="X26" s="1095"/>
      <c r="Y26" s="1095"/>
    </row>
    <row r="27" spans="1:25" ht="17.25" thickBot="1">
      <c r="A27" s="693"/>
      <c r="B27" s="56" t="s">
        <v>252</v>
      </c>
      <c r="C27" s="226">
        <v>1383</v>
      </c>
      <c r="D27" s="1031" t="s">
        <v>253</v>
      </c>
      <c r="E27" s="1101" t="s">
        <v>24</v>
      </c>
      <c r="F27" s="1102"/>
      <c r="G27" s="120">
        <v>118</v>
      </c>
      <c r="H27" s="226">
        <v>127</v>
      </c>
      <c r="I27" s="457"/>
      <c r="J27" s="710">
        <f>G27+H27+I27</f>
        <v>245</v>
      </c>
      <c r="K27" s="1103"/>
      <c r="L27" s="1104"/>
      <c r="M27" s="1093"/>
      <c r="N27" s="1094"/>
      <c r="O27" s="1094"/>
      <c r="P27" s="693"/>
      <c r="Q27" s="693"/>
      <c r="R27" s="693"/>
      <c r="S27" s="1095"/>
      <c r="T27" s="1095"/>
      <c r="U27" s="1095"/>
      <c r="V27" s="540"/>
      <c r="W27" s="1095"/>
      <c r="X27" s="1095"/>
      <c r="Y27" s="1095"/>
    </row>
    <row r="28" spans="1:25" ht="16.5">
      <c r="A28" s="598"/>
      <c r="B28" s="148" t="s">
        <v>27</v>
      </c>
      <c r="C28" s="1105">
        <v>2434</v>
      </c>
      <c r="D28" s="493" t="s">
        <v>28</v>
      </c>
      <c r="E28" s="168" t="s">
        <v>31</v>
      </c>
      <c r="F28" s="1106"/>
      <c r="G28" s="104">
        <v>132</v>
      </c>
      <c r="H28" s="233">
        <v>135</v>
      </c>
      <c r="I28" s="1107"/>
      <c r="J28" s="1108">
        <f t="shared" ref="J28:J49" si="2">SUM(G28:H28)</f>
        <v>267</v>
      </c>
      <c r="K28" s="269" t="str">
        <f t="shared" ref="K28:K36" si="3">IF(J28&gt;279,"Yes","NO")</f>
        <v>NO</v>
      </c>
      <c r="L28" s="1109"/>
      <c r="M28" s="1077"/>
      <c r="N28" s="1030"/>
      <c r="O28" s="1030"/>
      <c r="P28" s="598"/>
      <c r="Q28" s="598"/>
      <c r="R28" s="598"/>
      <c r="S28" s="904"/>
      <c r="T28" s="904"/>
      <c r="U28" s="904"/>
      <c r="V28" s="903"/>
      <c r="W28" s="168"/>
      <c r="X28" s="904"/>
      <c r="Y28" s="904"/>
    </row>
    <row r="29" spans="1:25" ht="16.5">
      <c r="A29" s="598"/>
      <c r="B29" s="148" t="s">
        <v>224</v>
      </c>
      <c r="C29" s="1105">
        <v>1065</v>
      </c>
      <c r="D29" s="493" t="s">
        <v>47</v>
      </c>
      <c r="E29" s="746" t="s">
        <v>31</v>
      </c>
      <c r="F29" s="1106"/>
      <c r="G29" s="104">
        <v>131</v>
      </c>
      <c r="H29" s="233">
        <v>131</v>
      </c>
      <c r="I29" s="1107"/>
      <c r="J29" s="1108">
        <f t="shared" si="2"/>
        <v>262</v>
      </c>
      <c r="K29" s="269" t="str">
        <f t="shared" si="3"/>
        <v>NO</v>
      </c>
      <c r="L29" s="1109"/>
      <c r="M29" s="1077"/>
      <c r="N29" s="1030"/>
      <c r="O29" s="1030"/>
      <c r="P29" s="598"/>
      <c r="Q29" s="598"/>
      <c r="R29" s="598"/>
      <c r="S29" s="904"/>
      <c r="T29" s="904"/>
      <c r="U29" s="904"/>
      <c r="V29" s="903"/>
      <c r="W29" s="168"/>
      <c r="X29" s="904"/>
      <c r="Y29" s="904"/>
    </row>
    <row r="30" spans="1:25" ht="16.5">
      <c r="A30" s="598"/>
      <c r="B30" s="148" t="s">
        <v>38</v>
      </c>
      <c r="C30" s="1105">
        <v>1539</v>
      </c>
      <c r="D30" s="493" t="s">
        <v>26</v>
      </c>
      <c r="E30" s="1110" t="s">
        <v>31</v>
      </c>
      <c r="F30" s="1106"/>
      <c r="G30" s="104">
        <v>129</v>
      </c>
      <c r="H30" s="233">
        <v>127</v>
      </c>
      <c r="I30" s="1107"/>
      <c r="J30" s="1108">
        <f t="shared" si="2"/>
        <v>256</v>
      </c>
      <c r="K30" s="269" t="str">
        <f t="shared" si="3"/>
        <v>NO</v>
      </c>
      <c r="L30" s="1109"/>
      <c r="M30" s="1077"/>
      <c r="N30" s="1030"/>
      <c r="O30" s="1030"/>
      <c r="P30" s="598"/>
      <c r="Q30" s="598"/>
      <c r="R30" s="598"/>
      <c r="S30" s="904"/>
      <c r="T30" s="904"/>
      <c r="U30" s="904"/>
      <c r="V30" s="903"/>
      <c r="W30" s="168"/>
      <c r="X30" s="904"/>
      <c r="Y30" s="904"/>
    </row>
    <row r="31" spans="1:25" ht="16.5">
      <c r="A31" s="598"/>
      <c r="B31" s="148" t="s">
        <v>30</v>
      </c>
      <c r="C31" s="1105">
        <v>169</v>
      </c>
      <c r="D31" s="493" t="s">
        <v>26</v>
      </c>
      <c r="E31" s="1110" t="s">
        <v>31</v>
      </c>
      <c r="F31" s="1106"/>
      <c r="G31" s="104">
        <v>127</v>
      </c>
      <c r="H31" s="233">
        <v>123</v>
      </c>
      <c r="I31" s="1107"/>
      <c r="J31" s="1108">
        <f t="shared" si="2"/>
        <v>250</v>
      </c>
      <c r="K31" s="269" t="str">
        <f>IF(J31&gt;279,"Yes","NO")</f>
        <v>NO</v>
      </c>
      <c r="L31" s="1109"/>
      <c r="M31" s="1077"/>
      <c r="N31" s="1030"/>
      <c r="O31" s="1030"/>
      <c r="P31" s="598"/>
      <c r="Q31" s="598"/>
      <c r="R31" s="598"/>
      <c r="S31" s="904"/>
      <c r="T31" s="904"/>
      <c r="U31" s="904"/>
      <c r="V31" s="903"/>
      <c r="W31" s="168"/>
      <c r="X31" s="904"/>
      <c r="Y31" s="904"/>
    </row>
    <row r="32" spans="1:25" ht="16.5">
      <c r="A32" s="598"/>
      <c r="B32" s="148" t="s">
        <v>254</v>
      </c>
      <c r="C32" s="1105">
        <v>283</v>
      </c>
      <c r="D32" s="493" t="s">
        <v>26</v>
      </c>
      <c r="E32" s="1110" t="s">
        <v>31</v>
      </c>
      <c r="F32" s="1106"/>
      <c r="G32" s="104">
        <v>117</v>
      </c>
      <c r="H32" s="233">
        <v>124</v>
      </c>
      <c r="I32" s="1107"/>
      <c r="J32" s="1108">
        <f t="shared" si="2"/>
        <v>241</v>
      </c>
      <c r="K32" s="269" t="str">
        <f>IF(J32&gt;279,"Yes","NO")</f>
        <v>NO</v>
      </c>
      <c r="L32" s="1109"/>
      <c r="M32" s="1077"/>
      <c r="N32" s="1030"/>
      <c r="O32" s="1030"/>
      <c r="P32" s="598"/>
      <c r="Q32" s="598"/>
      <c r="R32" s="598"/>
      <c r="S32" s="904"/>
      <c r="T32" s="904"/>
      <c r="U32" s="904"/>
      <c r="V32" s="903"/>
      <c r="W32" s="168"/>
      <c r="X32" s="904"/>
      <c r="Y32" s="904"/>
    </row>
    <row r="33" spans="1:25" ht="16.5">
      <c r="A33" s="598"/>
      <c r="B33" s="148" t="s">
        <v>43</v>
      </c>
      <c r="C33" s="1105">
        <v>2218</v>
      </c>
      <c r="D33" s="1037" t="s">
        <v>26</v>
      </c>
      <c r="E33" s="1110" t="s">
        <v>31</v>
      </c>
      <c r="F33" s="1106"/>
      <c r="G33" s="104">
        <v>117</v>
      </c>
      <c r="H33" s="233">
        <v>123</v>
      </c>
      <c r="I33" s="441"/>
      <c r="J33" s="1108">
        <f t="shared" si="2"/>
        <v>240</v>
      </c>
      <c r="K33" s="269" t="str">
        <f t="shared" si="3"/>
        <v>NO</v>
      </c>
      <c r="L33" s="1111" t="str">
        <f>IF(K33="Yes","S","")</f>
        <v/>
      </c>
      <c r="M33" s="1077"/>
      <c r="N33" s="1030"/>
      <c r="O33" s="1030"/>
      <c r="P33" s="598"/>
      <c r="Q33" s="598"/>
      <c r="R33" s="598"/>
      <c r="S33" s="904"/>
      <c r="T33" s="904"/>
      <c r="U33" s="904"/>
      <c r="V33" s="903"/>
      <c r="W33" s="168"/>
      <c r="X33" s="904"/>
      <c r="Y33" s="904"/>
    </row>
    <row r="34" spans="1:25" ht="16.5">
      <c r="A34" s="598"/>
      <c r="B34" s="148" t="s">
        <v>36</v>
      </c>
      <c r="C34" s="233">
        <v>3623</v>
      </c>
      <c r="D34" s="493" t="s">
        <v>26</v>
      </c>
      <c r="E34" s="585" t="s">
        <v>31</v>
      </c>
      <c r="F34" s="1106"/>
      <c r="G34" s="104">
        <v>124</v>
      </c>
      <c r="H34" s="233">
        <v>115</v>
      </c>
      <c r="I34" s="1107"/>
      <c r="J34" s="1108">
        <f t="shared" si="2"/>
        <v>239</v>
      </c>
      <c r="K34" s="269" t="str">
        <f t="shared" si="3"/>
        <v>NO</v>
      </c>
      <c r="L34" s="1109"/>
      <c r="M34" s="1077"/>
      <c r="N34" s="1030"/>
      <c r="O34" s="1030"/>
      <c r="P34" s="598"/>
      <c r="Q34" s="598"/>
      <c r="R34" s="598"/>
      <c r="S34" s="904"/>
      <c r="T34" s="904"/>
      <c r="U34" s="904"/>
      <c r="V34" s="903"/>
      <c r="W34" s="168"/>
      <c r="X34" s="904"/>
      <c r="Y34" s="904"/>
    </row>
    <row r="35" spans="1:25" ht="16.5">
      <c r="A35" s="598"/>
      <c r="B35" s="133" t="s">
        <v>40</v>
      </c>
      <c r="C35" s="1112">
        <v>506</v>
      </c>
      <c r="D35" s="1037" t="s">
        <v>28</v>
      </c>
      <c r="E35" s="585" t="s">
        <v>31</v>
      </c>
      <c r="F35" s="1113"/>
      <c r="G35" s="109">
        <v>111</v>
      </c>
      <c r="H35" s="218">
        <v>123</v>
      </c>
      <c r="I35" s="441"/>
      <c r="J35" s="1114">
        <f t="shared" si="2"/>
        <v>234</v>
      </c>
      <c r="K35" s="746" t="str">
        <f t="shared" si="3"/>
        <v>NO</v>
      </c>
      <c r="L35" s="1115"/>
      <c r="M35" s="1077"/>
      <c r="N35" s="1030"/>
      <c r="O35" s="1030"/>
      <c r="P35" s="598"/>
      <c r="Q35" s="598"/>
      <c r="R35" s="598"/>
      <c r="S35" s="904"/>
      <c r="T35" s="904"/>
      <c r="U35" s="904"/>
      <c r="V35" s="903"/>
      <c r="W35" s="168"/>
      <c r="X35" s="904"/>
      <c r="Y35" s="904"/>
    </row>
    <row r="36" spans="1:25" ht="17.25" thickBot="1">
      <c r="A36" s="598"/>
      <c r="B36" s="308" t="s">
        <v>92</v>
      </c>
      <c r="C36" s="1116">
        <v>1452</v>
      </c>
      <c r="D36" s="1040" t="s">
        <v>34</v>
      </c>
      <c r="E36" s="504" t="s">
        <v>31</v>
      </c>
      <c r="F36" s="1041"/>
      <c r="G36" s="906">
        <v>101</v>
      </c>
      <c r="H36" s="715">
        <v>125</v>
      </c>
      <c r="I36" s="449"/>
      <c r="J36" s="1117">
        <f t="shared" si="2"/>
        <v>226</v>
      </c>
      <c r="K36" s="1118" t="str">
        <f t="shared" si="3"/>
        <v>NO</v>
      </c>
      <c r="L36" s="1119"/>
      <c r="M36" s="1077"/>
      <c r="N36" s="1030"/>
      <c r="O36" s="1030"/>
      <c r="P36" s="598"/>
      <c r="Q36" s="598"/>
      <c r="R36" s="598"/>
      <c r="S36" s="904"/>
      <c r="T36" s="904"/>
      <c r="U36" s="904"/>
      <c r="V36" s="903"/>
      <c r="W36" s="168"/>
      <c r="X36" s="904"/>
      <c r="Y36" s="904"/>
    </row>
    <row r="37" spans="1:25" ht="16.5">
      <c r="A37" s="598"/>
      <c r="B37" s="148" t="s">
        <v>51</v>
      </c>
      <c r="C37" s="233">
        <v>1281</v>
      </c>
      <c r="D37" s="493" t="s">
        <v>26</v>
      </c>
      <c r="E37" s="1110" t="s">
        <v>48</v>
      </c>
      <c r="F37" s="1106"/>
      <c r="G37" s="104">
        <v>135</v>
      </c>
      <c r="H37" s="233">
        <v>115</v>
      </c>
      <c r="I37" s="1107"/>
      <c r="J37" s="1120">
        <f t="shared" si="2"/>
        <v>250</v>
      </c>
      <c r="K37" s="269" t="str">
        <f>IF(J37&gt;259,"Yes","NO")</f>
        <v>NO</v>
      </c>
      <c r="L37" s="1109"/>
      <c r="M37" s="1077"/>
      <c r="N37" s="1030"/>
      <c r="O37" s="1030"/>
      <c r="P37" s="598"/>
      <c r="Q37" s="598"/>
      <c r="R37" s="598"/>
      <c r="S37" s="904"/>
      <c r="T37" s="904"/>
      <c r="U37" s="904"/>
      <c r="V37" s="903"/>
      <c r="W37" s="168"/>
      <c r="X37" s="904"/>
      <c r="Y37" s="904"/>
    </row>
    <row r="38" spans="1:25" ht="17.25" thickBot="1">
      <c r="A38" s="598"/>
      <c r="B38" s="152" t="s">
        <v>37</v>
      </c>
      <c r="C38" s="704">
        <v>1569</v>
      </c>
      <c r="D38" s="1040" t="s">
        <v>28</v>
      </c>
      <c r="E38" s="168" t="s">
        <v>48</v>
      </c>
      <c r="F38" s="1097"/>
      <c r="G38" s="904">
        <v>124</v>
      </c>
      <c r="H38" s="704">
        <v>108</v>
      </c>
      <c r="I38" s="455"/>
      <c r="J38" s="1120">
        <f t="shared" si="2"/>
        <v>232</v>
      </c>
      <c r="K38" s="269" t="str">
        <f>IF(J38&gt;259,"Yes","NO")</f>
        <v>NO</v>
      </c>
      <c r="L38" s="1109" t="str">
        <f>IF(K38="Yes","G","")</f>
        <v/>
      </c>
      <c r="M38" s="1077"/>
      <c r="N38" s="1030"/>
      <c r="O38" s="1030"/>
      <c r="P38" s="598"/>
      <c r="Q38" s="598"/>
      <c r="R38" s="598"/>
      <c r="S38" s="904"/>
      <c r="T38" s="904"/>
      <c r="U38" s="904"/>
      <c r="V38" s="903"/>
      <c r="W38" s="168"/>
      <c r="X38" s="904"/>
      <c r="Y38" s="904"/>
    </row>
    <row r="39" spans="1:25" ht="16.5">
      <c r="A39" s="598"/>
      <c r="B39" s="28" t="s">
        <v>71</v>
      </c>
      <c r="C39" s="610">
        <v>1770</v>
      </c>
      <c r="D39" s="493" t="s">
        <v>26</v>
      </c>
      <c r="E39" s="1089" t="s">
        <v>67</v>
      </c>
      <c r="F39" s="1027"/>
      <c r="G39" s="71">
        <v>118</v>
      </c>
      <c r="H39" s="610">
        <v>116</v>
      </c>
      <c r="I39" s="461"/>
      <c r="J39" s="1121">
        <f t="shared" si="2"/>
        <v>234</v>
      </c>
      <c r="K39" s="1122" t="str">
        <f t="shared" ref="K39:K49" si="4">IF(J39&gt;239,"Yes","NO")</f>
        <v>NO</v>
      </c>
      <c r="L39" s="1123" t="str">
        <f t="shared" ref="L39:L49" si="5">IF(K39="Yes","S","")</f>
        <v/>
      </c>
      <c r="M39" s="1077"/>
      <c r="N39" s="1030"/>
      <c r="O39" s="1030"/>
      <c r="P39" s="598"/>
      <c r="Q39" s="598"/>
      <c r="R39" s="598"/>
      <c r="S39" s="904"/>
      <c r="T39" s="904"/>
      <c r="U39" s="904"/>
      <c r="V39" s="903"/>
      <c r="W39" s="168"/>
      <c r="X39" s="904"/>
      <c r="Y39" s="904"/>
    </row>
    <row r="40" spans="1:25" ht="16.5">
      <c r="A40" s="598"/>
      <c r="B40" s="1124" t="s">
        <v>65</v>
      </c>
      <c r="C40" s="830">
        <v>1228</v>
      </c>
      <c r="D40" s="1125" t="s">
        <v>28</v>
      </c>
      <c r="E40" s="1126" t="s">
        <v>67</v>
      </c>
      <c r="F40" s="1127"/>
      <c r="G40" s="1128">
        <v>105</v>
      </c>
      <c r="H40" s="830">
        <v>122</v>
      </c>
      <c r="I40" s="1129"/>
      <c r="J40" s="1130">
        <f t="shared" si="2"/>
        <v>227</v>
      </c>
      <c r="K40" s="1131" t="str">
        <f>IF(J40&gt;239,"Yes","NO")</f>
        <v>NO</v>
      </c>
      <c r="L40" s="1132" t="str">
        <f>IF(K40="Yes","S","")</f>
        <v/>
      </c>
      <c r="M40" s="1077"/>
      <c r="N40" s="1030"/>
      <c r="O40" s="1030"/>
      <c r="P40" s="598"/>
      <c r="Q40" s="598"/>
      <c r="R40" s="598"/>
      <c r="S40" s="904"/>
      <c r="T40" s="904"/>
      <c r="U40" s="904"/>
      <c r="V40" s="903"/>
      <c r="W40" s="168"/>
      <c r="X40" s="904"/>
      <c r="Y40" s="904"/>
    </row>
    <row r="41" spans="1:25" ht="16.5">
      <c r="A41" s="598"/>
      <c r="B41" s="1124" t="s">
        <v>68</v>
      </c>
      <c r="C41" s="830">
        <v>1719</v>
      </c>
      <c r="D41" s="1125" t="s">
        <v>34</v>
      </c>
      <c r="E41" s="1126" t="s">
        <v>67</v>
      </c>
      <c r="F41" s="1127"/>
      <c r="G41" s="1128">
        <v>110</v>
      </c>
      <c r="H41" s="830">
        <v>117</v>
      </c>
      <c r="I41" s="1129"/>
      <c r="J41" s="1130">
        <f t="shared" si="2"/>
        <v>227</v>
      </c>
      <c r="K41" s="1131" t="str">
        <f>IF(J41&gt;239,"Yes","NO")</f>
        <v>NO</v>
      </c>
      <c r="L41" s="1132"/>
      <c r="M41" s="1077"/>
      <c r="N41" s="1030"/>
      <c r="O41" s="1030"/>
      <c r="P41" s="598"/>
      <c r="Q41" s="598"/>
      <c r="R41" s="598"/>
      <c r="S41" s="904"/>
      <c r="T41" s="904"/>
      <c r="U41" s="904"/>
      <c r="V41" s="903"/>
      <c r="W41" s="168"/>
      <c r="X41" s="904"/>
      <c r="Y41" s="904"/>
    </row>
    <row r="42" spans="1:25" ht="16.5">
      <c r="A42" s="598"/>
      <c r="B42" s="148" t="s">
        <v>111</v>
      </c>
      <c r="C42" s="233">
        <v>976</v>
      </c>
      <c r="D42" s="493" t="s">
        <v>28</v>
      </c>
      <c r="E42" s="1110" t="s">
        <v>67</v>
      </c>
      <c r="F42" s="1106"/>
      <c r="G42" s="104">
        <v>114</v>
      </c>
      <c r="H42" s="233">
        <v>108</v>
      </c>
      <c r="I42" s="1107"/>
      <c r="J42" s="1108">
        <f t="shared" si="2"/>
        <v>222</v>
      </c>
      <c r="K42" s="580" t="str">
        <f>IF(J42&gt;239,"Yes","NO")</f>
        <v>NO</v>
      </c>
      <c r="L42" s="1111"/>
      <c r="M42" s="1077"/>
      <c r="N42" s="1030"/>
      <c r="O42" s="1030"/>
      <c r="P42" s="598"/>
      <c r="Q42" s="598"/>
      <c r="R42" s="598"/>
      <c r="S42" s="904"/>
      <c r="T42" s="904"/>
      <c r="U42" s="904"/>
      <c r="V42" s="903"/>
      <c r="W42" s="168"/>
      <c r="X42" s="904"/>
      <c r="Y42" s="904"/>
    </row>
    <row r="43" spans="1:25" ht="16.5">
      <c r="A43" s="598"/>
      <c r="B43" s="148" t="s">
        <v>118</v>
      </c>
      <c r="C43" s="233">
        <v>1218</v>
      </c>
      <c r="D43" s="493" t="s">
        <v>26</v>
      </c>
      <c r="E43" s="1110" t="s">
        <v>67</v>
      </c>
      <c r="F43" s="1106"/>
      <c r="G43" s="104">
        <v>102</v>
      </c>
      <c r="H43" s="233">
        <v>119</v>
      </c>
      <c r="I43" s="1107"/>
      <c r="J43" s="1108">
        <f t="shared" si="2"/>
        <v>221</v>
      </c>
      <c r="K43" s="580" t="str">
        <f>IF(J43&gt;239,"Yes","NO")</f>
        <v>NO</v>
      </c>
      <c r="L43" s="1111"/>
      <c r="M43" s="1077"/>
      <c r="N43" s="1030"/>
      <c r="O43" s="1030"/>
      <c r="P43" s="598"/>
      <c r="Q43" s="598"/>
      <c r="R43" s="598"/>
      <c r="S43" s="904"/>
      <c r="T43" s="904"/>
      <c r="U43" s="904"/>
      <c r="V43" s="903"/>
      <c r="W43" s="168"/>
      <c r="X43" s="904"/>
      <c r="Y43" s="904"/>
    </row>
    <row r="44" spans="1:25" ht="16.5">
      <c r="A44" s="598"/>
      <c r="B44" s="148" t="s">
        <v>55</v>
      </c>
      <c r="C44" s="233">
        <v>1542</v>
      </c>
      <c r="D44" s="493" t="s">
        <v>28</v>
      </c>
      <c r="E44" s="1110" t="s">
        <v>67</v>
      </c>
      <c r="F44" s="1106"/>
      <c r="G44" s="104">
        <v>96</v>
      </c>
      <c r="H44" s="233">
        <v>122</v>
      </c>
      <c r="I44" s="1107"/>
      <c r="J44" s="1108">
        <f t="shared" si="2"/>
        <v>218</v>
      </c>
      <c r="K44" s="580" t="str">
        <f>IF(J44&gt;239,"Yes","NO")</f>
        <v>NO</v>
      </c>
      <c r="L44" s="1111"/>
      <c r="M44" s="1077"/>
      <c r="N44" s="1030"/>
      <c r="O44" s="1030"/>
      <c r="P44" s="598"/>
      <c r="Q44" s="598"/>
      <c r="R44" s="598"/>
      <c r="S44" s="904"/>
      <c r="T44" s="904"/>
      <c r="U44" s="904"/>
      <c r="V44" s="903"/>
      <c r="W44" s="168"/>
      <c r="X44" s="904"/>
      <c r="Y44" s="904"/>
    </row>
    <row r="45" spans="1:25" ht="16.5">
      <c r="A45" s="598"/>
      <c r="B45" s="148" t="s">
        <v>74</v>
      </c>
      <c r="C45" s="233">
        <v>1291</v>
      </c>
      <c r="D45" s="1037" t="s">
        <v>26</v>
      </c>
      <c r="E45" s="1110" t="s">
        <v>67</v>
      </c>
      <c r="F45" s="1106"/>
      <c r="G45" s="104">
        <v>116</v>
      </c>
      <c r="H45" s="233">
        <v>101</v>
      </c>
      <c r="I45" s="441"/>
      <c r="J45" s="1108">
        <f t="shared" si="2"/>
        <v>217</v>
      </c>
      <c r="K45" s="580" t="str">
        <f t="shared" si="4"/>
        <v>NO</v>
      </c>
      <c r="L45" s="1111" t="str">
        <f t="shared" si="5"/>
        <v/>
      </c>
      <c r="M45" s="1077"/>
      <c r="N45" s="1030"/>
      <c r="O45" s="1030"/>
      <c r="P45" s="598"/>
      <c r="Q45" s="598"/>
      <c r="R45" s="598"/>
      <c r="S45" s="904"/>
      <c r="T45" s="904"/>
      <c r="U45" s="904"/>
      <c r="V45" s="903"/>
      <c r="W45" s="168"/>
      <c r="X45" s="904"/>
      <c r="Y45" s="904"/>
    </row>
    <row r="46" spans="1:25" ht="16.5">
      <c r="A46" s="598"/>
      <c r="B46" s="148" t="s">
        <v>147</v>
      </c>
      <c r="C46" s="233">
        <v>2454</v>
      </c>
      <c r="D46" s="1037" t="s">
        <v>15</v>
      </c>
      <c r="E46" s="1110" t="s">
        <v>67</v>
      </c>
      <c r="F46" s="1106"/>
      <c r="G46" s="104">
        <v>99</v>
      </c>
      <c r="H46" s="233">
        <v>80</v>
      </c>
      <c r="I46" s="441"/>
      <c r="J46" s="1108">
        <f t="shared" si="2"/>
        <v>179</v>
      </c>
      <c r="K46" s="580" t="str">
        <f t="shared" si="4"/>
        <v>NO</v>
      </c>
      <c r="L46" s="1111" t="str">
        <f t="shared" si="5"/>
        <v/>
      </c>
      <c r="M46" s="1077"/>
      <c r="N46" s="1030"/>
      <c r="O46" s="1030"/>
      <c r="P46" s="598"/>
      <c r="Q46" s="598"/>
      <c r="R46" s="598"/>
      <c r="S46" s="904"/>
      <c r="T46" s="904"/>
      <c r="U46" s="904"/>
      <c r="V46" s="903"/>
      <c r="W46" s="168"/>
      <c r="X46" s="904"/>
      <c r="Y46" s="904"/>
    </row>
    <row r="47" spans="1:25" ht="16.5">
      <c r="A47" s="598"/>
      <c r="B47" s="148" t="s">
        <v>115</v>
      </c>
      <c r="C47" s="233">
        <v>1229</v>
      </c>
      <c r="D47" s="1037" t="s">
        <v>28</v>
      </c>
      <c r="E47" s="1110" t="s">
        <v>67</v>
      </c>
      <c r="F47" s="1106"/>
      <c r="G47" s="104">
        <v>90</v>
      </c>
      <c r="H47" s="233">
        <v>67</v>
      </c>
      <c r="I47" s="441"/>
      <c r="J47" s="1108">
        <f t="shared" si="2"/>
        <v>157</v>
      </c>
      <c r="K47" s="580" t="str">
        <f t="shared" si="4"/>
        <v>NO</v>
      </c>
      <c r="L47" s="1111" t="str">
        <f t="shared" si="5"/>
        <v/>
      </c>
      <c r="M47" s="1077"/>
      <c r="N47" s="1030"/>
      <c r="O47" s="1030"/>
      <c r="P47" s="598"/>
      <c r="Q47" s="598"/>
      <c r="R47" s="598"/>
      <c r="S47" s="904"/>
      <c r="T47" s="904"/>
      <c r="U47" s="904"/>
      <c r="V47" s="903"/>
      <c r="W47" s="168"/>
      <c r="X47" s="904"/>
      <c r="Y47" s="904"/>
    </row>
    <row r="48" spans="1:25" ht="16.5">
      <c r="A48" s="598"/>
      <c r="B48" s="148" t="s">
        <v>255</v>
      </c>
      <c r="C48" s="233">
        <v>1395</v>
      </c>
      <c r="D48" s="1037" t="s">
        <v>28</v>
      </c>
      <c r="E48" s="1110" t="s">
        <v>67</v>
      </c>
      <c r="F48" s="1106"/>
      <c r="G48" s="104">
        <v>66</v>
      </c>
      <c r="H48" s="233">
        <v>88</v>
      </c>
      <c r="I48" s="441"/>
      <c r="J48" s="1108">
        <f t="shared" si="2"/>
        <v>154</v>
      </c>
      <c r="K48" s="580" t="str">
        <f t="shared" si="4"/>
        <v>NO</v>
      </c>
      <c r="L48" s="1111" t="str">
        <f t="shared" si="5"/>
        <v/>
      </c>
      <c r="M48" s="1077"/>
      <c r="N48" s="1030"/>
      <c r="O48" s="1030"/>
      <c r="P48" s="598"/>
      <c r="Q48" s="598"/>
      <c r="R48" s="598"/>
      <c r="S48" s="904"/>
      <c r="T48" s="904"/>
      <c r="U48" s="904"/>
      <c r="V48" s="903"/>
      <c r="W48" s="168"/>
      <c r="X48" s="904"/>
      <c r="Y48" s="904"/>
    </row>
    <row r="49" spans="1:25" ht="17.25" thickBot="1">
      <c r="A49" s="598"/>
      <c r="B49" s="148" t="s">
        <v>151</v>
      </c>
      <c r="C49" s="233">
        <v>1053</v>
      </c>
      <c r="D49" s="1031" t="s">
        <v>28</v>
      </c>
      <c r="E49" s="1110" t="s">
        <v>67</v>
      </c>
      <c r="F49" s="1106"/>
      <c r="G49" s="104">
        <v>40</v>
      </c>
      <c r="H49" s="233">
        <v>44</v>
      </c>
      <c r="I49" s="457"/>
      <c r="J49" s="1108">
        <f t="shared" si="2"/>
        <v>84</v>
      </c>
      <c r="K49" s="580" t="str">
        <f t="shared" si="4"/>
        <v>NO</v>
      </c>
      <c r="L49" s="1133" t="str">
        <f t="shared" si="5"/>
        <v/>
      </c>
      <c r="M49" s="1077"/>
      <c r="N49" s="1030"/>
      <c r="O49" s="1030"/>
      <c r="P49" s="598"/>
      <c r="Q49" s="598"/>
      <c r="R49" s="598"/>
      <c r="S49" s="904"/>
      <c r="T49" s="904"/>
      <c r="U49" s="904"/>
      <c r="V49" s="903"/>
      <c r="W49" s="168"/>
      <c r="X49" s="904"/>
      <c r="Y49" s="904"/>
    </row>
    <row r="50" spans="1:25" ht="16.5" thickBot="1">
      <c r="A50" s="598"/>
      <c r="B50" s="930" t="s">
        <v>256</v>
      </c>
      <c r="C50" s="931"/>
      <c r="D50" s="1134" t="s">
        <v>257</v>
      </c>
      <c r="E50" s="941"/>
      <c r="F50" s="941"/>
      <c r="G50" s="941"/>
      <c r="H50" s="941"/>
      <c r="I50" s="941"/>
      <c r="J50" s="941"/>
      <c r="K50" s="1070" t="s">
        <v>245</v>
      </c>
      <c r="L50" s="1071"/>
      <c r="M50" s="1072">
        <f>COUNT(G25:G49)</f>
        <v>25</v>
      </c>
      <c r="N50" s="1030"/>
      <c r="O50" s="1030"/>
      <c r="P50" s="598"/>
      <c r="Q50" s="598"/>
      <c r="R50" s="598"/>
      <c r="S50" s="904"/>
      <c r="T50" s="904"/>
      <c r="U50" s="904"/>
      <c r="V50" s="903"/>
      <c r="W50" s="168"/>
      <c r="X50" s="904"/>
      <c r="Y50" s="904"/>
    </row>
    <row r="51" spans="1:25" ht="18" thickBot="1">
      <c r="A51" s="598"/>
      <c r="B51" s="903"/>
      <c r="C51" s="903"/>
      <c r="D51" s="1135"/>
      <c r="E51" s="1136"/>
      <c r="F51" s="1136"/>
      <c r="G51" s="1136"/>
      <c r="H51" s="1136"/>
      <c r="I51" s="1136"/>
      <c r="J51" s="1136"/>
      <c r="K51" s="1136"/>
      <c r="L51" s="1057"/>
      <c r="M51" s="1137"/>
      <c r="N51" s="1030"/>
      <c r="O51" s="1030"/>
      <c r="P51" s="598"/>
      <c r="Q51" s="598"/>
      <c r="R51" s="598"/>
      <c r="S51" s="904"/>
      <c r="T51" s="904"/>
      <c r="U51" s="904"/>
      <c r="V51" s="903"/>
      <c r="W51" s="168"/>
      <c r="X51" s="904"/>
      <c r="Y51" s="904"/>
    </row>
    <row r="52" spans="1:25" ht="21.75" thickBot="1">
      <c r="A52" s="598"/>
      <c r="B52" s="985" t="str">
        <f>B2</f>
        <v>SAPS  - PROVINCIAL CHAMPIONSHIP 2019</v>
      </c>
      <c r="C52" s="986"/>
      <c r="D52" s="986"/>
      <c r="E52" s="986"/>
      <c r="F52" s="986"/>
      <c r="G52" s="986"/>
      <c r="H52" s="986"/>
      <c r="I52" s="986"/>
      <c r="J52" s="986"/>
      <c r="K52" s="986"/>
      <c r="L52" s="986"/>
      <c r="M52" s="987"/>
      <c r="N52" s="1030"/>
      <c r="O52" s="1030"/>
      <c r="P52" s="598"/>
      <c r="Q52" s="598"/>
      <c r="R52" s="598"/>
      <c r="S52" s="904"/>
      <c r="T52" s="904"/>
      <c r="U52" s="904"/>
      <c r="V52" s="903"/>
      <c r="W52" s="168"/>
      <c r="X52" s="904"/>
      <c r="Y52" s="904"/>
    </row>
    <row r="53" spans="1:25" ht="17.25" thickBot="1">
      <c r="A53" s="598"/>
      <c r="B53" s="3"/>
      <c r="C53" s="2"/>
      <c r="D53" s="995"/>
      <c r="E53" s="996"/>
      <c r="F53" s="997"/>
      <c r="G53" s="598"/>
      <c r="H53" s="598"/>
      <c r="I53" s="904"/>
      <c r="J53" s="904"/>
      <c r="K53" s="904"/>
      <c r="L53" s="982"/>
      <c r="M53" s="1077"/>
      <c r="N53" s="1030"/>
      <c r="O53" s="1030"/>
      <c r="P53" s="598"/>
      <c r="Q53" s="598"/>
      <c r="R53" s="598"/>
      <c r="S53" s="904"/>
      <c r="T53" s="904"/>
      <c r="U53" s="904"/>
      <c r="V53" s="903"/>
      <c r="W53" s="168"/>
      <c r="X53" s="904"/>
      <c r="Y53" s="904"/>
    </row>
    <row r="54" spans="1:25" ht="21.75" thickBot="1">
      <c r="A54" s="598"/>
      <c r="B54" s="992" t="str">
        <f>B4</f>
        <v>ISSF EVENT RESULTS -SEPTEMBER 2019</v>
      </c>
      <c r="C54" s="993"/>
      <c r="D54" s="993"/>
      <c r="E54" s="993"/>
      <c r="F54" s="993"/>
      <c r="G54" s="993"/>
      <c r="H54" s="993"/>
      <c r="I54" s="993"/>
      <c r="J54" s="993"/>
      <c r="K54" s="993"/>
      <c r="L54" s="993"/>
      <c r="M54" s="994"/>
      <c r="N54" s="1030"/>
      <c r="O54" s="598"/>
      <c r="P54" s="598"/>
      <c r="Q54" s="598"/>
      <c r="R54" s="598"/>
      <c r="S54" s="904"/>
      <c r="T54" s="904"/>
      <c r="U54" s="904"/>
      <c r="V54" s="903"/>
      <c r="W54" s="168"/>
      <c r="X54" s="904"/>
      <c r="Y54" s="904"/>
    </row>
    <row r="55" spans="1:25" ht="17.25" thickBot="1">
      <c r="A55" s="598"/>
      <c r="B55" s="3"/>
      <c r="C55" s="2"/>
      <c r="D55" s="995"/>
      <c r="E55" s="996"/>
      <c r="F55" s="997"/>
      <c r="G55" s="598"/>
      <c r="H55" s="598"/>
      <c r="I55" s="598"/>
      <c r="J55" s="598"/>
      <c r="K55" s="598"/>
      <c r="L55" s="982"/>
      <c r="M55" s="983"/>
      <c r="N55" s="598"/>
      <c r="O55" s="598"/>
      <c r="P55" s="598"/>
      <c r="Q55" s="598"/>
      <c r="R55" s="598"/>
      <c r="S55" s="2"/>
      <c r="T55" s="2"/>
      <c r="U55" s="2"/>
      <c r="V55" s="2"/>
      <c r="W55" s="2"/>
      <c r="X55" s="2"/>
      <c r="Y55" s="2"/>
    </row>
    <row r="56" spans="1:25" ht="21.75" thickBot="1">
      <c r="A56" s="598"/>
      <c r="B56" s="1078" t="s">
        <v>258</v>
      </c>
      <c r="C56" s="1079"/>
      <c r="D56" s="1079"/>
      <c r="E56" s="1079"/>
      <c r="F56" s="1079"/>
      <c r="G56" s="1079"/>
      <c r="H56" s="1080" t="s">
        <v>259</v>
      </c>
      <c r="I56" s="1145" t="s">
        <v>232</v>
      </c>
      <c r="J56" s="1146"/>
      <c r="K56" s="1005" t="s">
        <v>233</v>
      </c>
      <c r="L56" s="1081" t="s">
        <v>260</v>
      </c>
      <c r="M56" s="1081"/>
      <c r="N56" s="1007"/>
      <c r="O56" s="598"/>
      <c r="P56" s="598"/>
      <c r="Q56" s="598"/>
      <c r="R56" s="598"/>
      <c r="S56" s="2"/>
      <c r="T56" s="2"/>
      <c r="U56" s="2"/>
      <c r="V56" s="2"/>
      <c r="W56" s="2"/>
      <c r="X56" s="2"/>
      <c r="Y56" s="2"/>
    </row>
    <row r="57" spans="1:25" ht="26.25" thickBot="1">
      <c r="A57" s="598"/>
      <c r="B57" s="554" t="s">
        <v>4</v>
      </c>
      <c r="C57" s="1147" t="s">
        <v>5</v>
      </c>
      <c r="D57" s="802" t="s">
        <v>6</v>
      </c>
      <c r="E57" s="495" t="s">
        <v>7</v>
      </c>
      <c r="F57" s="1014" t="s">
        <v>235</v>
      </c>
      <c r="G57" s="1015" t="s">
        <v>236</v>
      </c>
      <c r="H57" s="1015" t="s">
        <v>237</v>
      </c>
      <c r="I57" s="1015" t="s">
        <v>238</v>
      </c>
      <c r="J57" s="1015" t="s">
        <v>261</v>
      </c>
      <c r="K57" s="1017" t="s">
        <v>262</v>
      </c>
      <c r="L57" s="847" t="s">
        <v>9</v>
      </c>
      <c r="M57" s="1148" t="s">
        <v>239</v>
      </c>
      <c r="N57" s="26" t="s">
        <v>240</v>
      </c>
      <c r="O57" s="598"/>
      <c r="P57" s="598"/>
      <c r="Q57" s="598"/>
      <c r="R57" s="598"/>
      <c r="S57" s="2"/>
      <c r="T57" s="2"/>
      <c r="U57" s="2"/>
      <c r="V57" s="2"/>
      <c r="W57" s="2"/>
      <c r="X57" s="2"/>
      <c r="Y57" s="2"/>
    </row>
    <row r="58" spans="1:25" ht="15.75">
      <c r="A58" s="598"/>
      <c r="B58" s="28" t="s">
        <v>132</v>
      </c>
      <c r="C58" s="461">
        <v>2</v>
      </c>
      <c r="D58" s="1026" t="s">
        <v>26</v>
      </c>
      <c r="E58" s="1089" t="s">
        <v>24</v>
      </c>
      <c r="F58" s="1149">
        <v>95</v>
      </c>
      <c r="G58" s="1150">
        <v>93</v>
      </c>
      <c r="H58" s="1151">
        <v>94</v>
      </c>
      <c r="I58" s="1150">
        <v>90</v>
      </c>
      <c r="J58" s="1150">
        <v>90</v>
      </c>
      <c r="K58" s="1152">
        <v>91</v>
      </c>
      <c r="L58" s="1035">
        <f t="shared" ref="L58:L77" si="6">SUM(F58:K58)</f>
        <v>553</v>
      </c>
      <c r="M58" s="1153"/>
      <c r="N58" s="1154"/>
      <c r="O58" s="598"/>
      <c r="P58" s="598"/>
      <c r="Q58" s="598"/>
      <c r="R58" s="598"/>
      <c r="S58" s="2"/>
      <c r="T58" s="2"/>
      <c r="U58" s="2"/>
      <c r="V58" s="2"/>
      <c r="W58" s="2"/>
      <c r="X58" s="2"/>
      <c r="Y58" s="2"/>
    </row>
    <row r="59" spans="1:25" ht="15.75">
      <c r="A59" s="598"/>
      <c r="B59" s="148" t="s">
        <v>44</v>
      </c>
      <c r="C59" s="1107">
        <v>1620</v>
      </c>
      <c r="D59" s="493" t="s">
        <v>15</v>
      </c>
      <c r="E59" s="1110" t="s">
        <v>24</v>
      </c>
      <c r="F59" s="1155">
        <v>94</v>
      </c>
      <c r="G59" s="1156">
        <v>92</v>
      </c>
      <c r="H59" s="1157">
        <v>89</v>
      </c>
      <c r="I59" s="1156">
        <v>89</v>
      </c>
      <c r="J59" s="1156">
        <v>96</v>
      </c>
      <c r="K59" s="1158">
        <v>87</v>
      </c>
      <c r="L59" s="425">
        <f t="shared" si="6"/>
        <v>547</v>
      </c>
      <c r="M59" s="1153"/>
      <c r="N59" s="1154"/>
      <c r="O59" s="598"/>
      <c r="P59" s="598"/>
      <c r="Q59" s="598"/>
      <c r="R59" s="598"/>
      <c r="S59" s="2"/>
      <c r="T59" s="2"/>
      <c r="U59" s="2"/>
      <c r="V59" s="2"/>
      <c r="W59" s="2"/>
      <c r="X59" s="2"/>
      <c r="Y59" s="2"/>
    </row>
    <row r="60" spans="1:25" ht="16.5" thickBot="1">
      <c r="A60" s="598"/>
      <c r="B60" s="56" t="s">
        <v>27</v>
      </c>
      <c r="C60" s="457">
        <v>2434</v>
      </c>
      <c r="D60" s="1031" t="s">
        <v>28</v>
      </c>
      <c r="E60" s="1101" t="s">
        <v>24</v>
      </c>
      <c r="F60" s="1159">
        <v>83</v>
      </c>
      <c r="G60" s="1160">
        <v>86</v>
      </c>
      <c r="H60" s="1161">
        <v>91</v>
      </c>
      <c r="I60" s="1160">
        <v>90</v>
      </c>
      <c r="J60" s="1160">
        <v>83</v>
      </c>
      <c r="K60" s="1162">
        <v>90</v>
      </c>
      <c r="L60" s="710">
        <f t="shared" si="6"/>
        <v>523</v>
      </c>
      <c r="M60" s="1163"/>
      <c r="N60" s="1164"/>
      <c r="O60" s="598"/>
      <c r="P60" s="598"/>
      <c r="Q60" s="598"/>
      <c r="R60" s="598"/>
      <c r="S60" s="2"/>
      <c r="T60" s="2"/>
      <c r="U60" s="2"/>
      <c r="V60" s="2"/>
      <c r="W60" s="2"/>
      <c r="X60" s="2"/>
      <c r="Y60" s="2"/>
    </row>
    <row r="61" spans="1:25" ht="16.5">
      <c r="A61" s="598"/>
      <c r="B61" s="236" t="s">
        <v>38</v>
      </c>
      <c r="C61" s="1165">
        <v>1539</v>
      </c>
      <c r="D61" s="1083" t="s">
        <v>26</v>
      </c>
      <c r="E61" s="495" t="s">
        <v>31</v>
      </c>
      <c r="F61" s="1166">
        <v>85</v>
      </c>
      <c r="G61" s="1167">
        <v>85</v>
      </c>
      <c r="H61" s="1168">
        <v>90</v>
      </c>
      <c r="I61" s="1167">
        <v>88</v>
      </c>
      <c r="J61" s="1167">
        <v>86</v>
      </c>
      <c r="K61" s="1169">
        <v>94</v>
      </c>
      <c r="L61" s="425">
        <f t="shared" si="6"/>
        <v>528</v>
      </c>
      <c r="M61" s="1170" t="str">
        <f t="shared" ref="M61:M66" si="7">IF(L61&gt;560,"Yes","NO")</f>
        <v>NO</v>
      </c>
      <c r="N61" s="461" t="str">
        <f>IF(L61="Yes","M","")</f>
        <v/>
      </c>
      <c r="O61" s="598"/>
      <c r="P61" s="598"/>
      <c r="Q61" s="598"/>
      <c r="R61" s="598"/>
      <c r="S61" s="2"/>
      <c r="T61" s="2"/>
      <c r="U61" s="2"/>
      <c r="V61" s="2"/>
      <c r="W61" s="2"/>
      <c r="X61" s="2"/>
      <c r="Y61" s="2"/>
    </row>
    <row r="62" spans="1:25" ht="16.5">
      <c r="A62" s="598"/>
      <c r="B62" s="79" t="s">
        <v>45</v>
      </c>
      <c r="C62" s="441">
        <v>248</v>
      </c>
      <c r="D62" s="1037" t="s">
        <v>28</v>
      </c>
      <c r="E62" s="585" t="s">
        <v>31</v>
      </c>
      <c r="F62" s="1171">
        <v>91</v>
      </c>
      <c r="G62" s="1172">
        <v>89</v>
      </c>
      <c r="H62" s="1173">
        <v>82</v>
      </c>
      <c r="I62" s="1172">
        <v>85</v>
      </c>
      <c r="J62" s="1172">
        <v>87</v>
      </c>
      <c r="K62" s="1174">
        <v>87</v>
      </c>
      <c r="L62" s="426">
        <f t="shared" si="6"/>
        <v>521</v>
      </c>
      <c r="M62" s="1175" t="str">
        <f t="shared" si="7"/>
        <v>NO</v>
      </c>
      <c r="N62" s="473"/>
      <c r="O62" s="598"/>
      <c r="P62" s="598"/>
      <c r="Q62" s="598"/>
      <c r="R62" s="598"/>
      <c r="S62" s="2"/>
      <c r="T62" s="2"/>
      <c r="U62" s="2"/>
      <c r="V62" s="2"/>
      <c r="W62" s="2"/>
      <c r="X62" s="2"/>
      <c r="Y62" s="2"/>
    </row>
    <row r="63" spans="1:25" ht="16.5">
      <c r="A63" s="598"/>
      <c r="B63" s="39" t="s">
        <v>263</v>
      </c>
      <c r="C63" s="473">
        <v>1310</v>
      </c>
      <c r="D63" s="1141" t="s">
        <v>47</v>
      </c>
      <c r="E63" s="1142" t="s">
        <v>31</v>
      </c>
      <c r="F63" s="1171">
        <v>84</v>
      </c>
      <c r="G63" s="1172">
        <v>86</v>
      </c>
      <c r="H63" s="1173">
        <v>92</v>
      </c>
      <c r="I63" s="1172">
        <v>89</v>
      </c>
      <c r="J63" s="1172">
        <v>85</v>
      </c>
      <c r="K63" s="1174">
        <v>83</v>
      </c>
      <c r="L63" s="426">
        <f t="shared" si="6"/>
        <v>519</v>
      </c>
      <c r="M63" s="1175" t="str">
        <f t="shared" si="7"/>
        <v>NO</v>
      </c>
      <c r="N63" s="473"/>
      <c r="O63" s="598"/>
      <c r="P63" s="598"/>
      <c r="Q63" s="598"/>
      <c r="R63" s="598"/>
      <c r="S63" s="2"/>
      <c r="T63" s="2"/>
      <c r="U63" s="2"/>
      <c r="V63" s="2"/>
      <c r="W63" s="2"/>
      <c r="X63" s="2"/>
      <c r="Y63" s="2"/>
    </row>
    <row r="64" spans="1:25" ht="16.5">
      <c r="A64" s="598"/>
      <c r="B64" s="39" t="s">
        <v>43</v>
      </c>
      <c r="C64" s="473">
        <v>2218</v>
      </c>
      <c r="D64" s="1141" t="s">
        <v>26</v>
      </c>
      <c r="E64" s="1142" t="s">
        <v>31</v>
      </c>
      <c r="F64" s="1171">
        <v>88</v>
      </c>
      <c r="G64" s="1172">
        <v>89</v>
      </c>
      <c r="H64" s="1173">
        <v>86</v>
      </c>
      <c r="I64" s="1172">
        <v>88</v>
      </c>
      <c r="J64" s="1172">
        <v>82</v>
      </c>
      <c r="K64" s="1174">
        <v>84</v>
      </c>
      <c r="L64" s="426">
        <f t="shared" si="6"/>
        <v>517</v>
      </c>
      <c r="M64" s="1175" t="str">
        <f t="shared" si="7"/>
        <v>NO</v>
      </c>
      <c r="N64" s="473"/>
      <c r="O64" s="598"/>
      <c r="P64" s="598"/>
      <c r="Q64" s="598"/>
      <c r="R64" s="598"/>
      <c r="S64" s="2"/>
      <c r="T64" s="2"/>
      <c r="U64" s="2"/>
      <c r="V64" s="2"/>
      <c r="W64" s="2"/>
      <c r="X64" s="2"/>
      <c r="Y64" s="2"/>
    </row>
    <row r="65" spans="1:25" ht="16.5">
      <c r="A65" s="598"/>
      <c r="B65" s="39" t="s">
        <v>30</v>
      </c>
      <c r="C65" s="473">
        <v>169</v>
      </c>
      <c r="D65" s="1141" t="s">
        <v>26</v>
      </c>
      <c r="E65" s="1142" t="s">
        <v>31</v>
      </c>
      <c r="F65" s="1171">
        <v>80</v>
      </c>
      <c r="G65" s="1172">
        <v>85</v>
      </c>
      <c r="H65" s="1173">
        <v>89</v>
      </c>
      <c r="I65" s="1172">
        <v>85</v>
      </c>
      <c r="J65" s="1172">
        <v>89</v>
      </c>
      <c r="K65" s="1174">
        <v>82</v>
      </c>
      <c r="L65" s="426">
        <f t="shared" si="6"/>
        <v>510</v>
      </c>
      <c r="M65" s="1175" t="str">
        <f t="shared" si="7"/>
        <v>NO</v>
      </c>
      <c r="N65" s="473"/>
      <c r="O65" s="598"/>
      <c r="P65" s="598"/>
      <c r="Q65" s="598"/>
      <c r="R65" s="598"/>
      <c r="S65" s="2"/>
      <c r="T65" s="2"/>
      <c r="U65" s="2"/>
      <c r="V65" s="2"/>
      <c r="W65" s="2"/>
      <c r="X65" s="2"/>
      <c r="Y65" s="2"/>
    </row>
    <row r="66" spans="1:25" ht="16.5">
      <c r="A66" s="598"/>
      <c r="B66" s="133" t="s">
        <v>264</v>
      </c>
      <c r="C66" s="441">
        <v>1041</v>
      </c>
      <c r="D66" s="1037" t="s">
        <v>47</v>
      </c>
      <c r="E66" s="585" t="s">
        <v>31</v>
      </c>
      <c r="F66" s="1171">
        <v>75</v>
      </c>
      <c r="G66" s="1172">
        <v>83</v>
      </c>
      <c r="H66" s="1173">
        <v>80</v>
      </c>
      <c r="I66" s="1172">
        <v>91</v>
      </c>
      <c r="J66" s="1172">
        <v>82</v>
      </c>
      <c r="K66" s="1174">
        <v>87</v>
      </c>
      <c r="L66" s="426">
        <f t="shared" si="6"/>
        <v>498</v>
      </c>
      <c r="M66" s="1175" t="str">
        <f t="shared" si="7"/>
        <v>NO</v>
      </c>
      <c r="N66" s="441" t="str">
        <f>IF(L66="Yes","M","")</f>
        <v/>
      </c>
      <c r="O66" s="598"/>
      <c r="P66" s="598"/>
      <c r="Q66" s="598"/>
      <c r="R66" s="598"/>
      <c r="S66" s="2"/>
      <c r="T66" s="2"/>
      <c r="U66" s="2"/>
      <c r="V66" s="2"/>
      <c r="W66" s="2"/>
      <c r="X66" s="2"/>
      <c r="Y66" s="2"/>
    </row>
    <row r="67" spans="1:25" ht="17.25" thickBot="1">
      <c r="A67" s="598"/>
      <c r="B67" s="56" t="s">
        <v>51</v>
      </c>
      <c r="C67" s="457">
        <v>1281</v>
      </c>
      <c r="D67" s="1031" t="s">
        <v>26</v>
      </c>
      <c r="E67" s="1101" t="s">
        <v>31</v>
      </c>
      <c r="F67" s="1159">
        <v>82</v>
      </c>
      <c r="G67" s="1160">
        <v>81</v>
      </c>
      <c r="H67" s="1161">
        <v>85</v>
      </c>
      <c r="I67" s="1160">
        <v>77</v>
      </c>
      <c r="J67" s="1160">
        <v>89</v>
      </c>
      <c r="K67" s="1162">
        <v>80</v>
      </c>
      <c r="L67" s="710">
        <f t="shared" si="6"/>
        <v>494</v>
      </c>
      <c r="M67" s="1178" t="str">
        <f>IF(L67&gt;560,"Yes","NO")</f>
        <v>NO</v>
      </c>
      <c r="N67" s="457"/>
      <c r="O67" s="598"/>
      <c r="P67" s="598"/>
      <c r="Q67" s="598"/>
      <c r="R67" s="598"/>
      <c r="S67" s="2"/>
      <c r="T67" s="2"/>
      <c r="U67" s="2"/>
      <c r="V67" s="2"/>
      <c r="W67" s="2"/>
      <c r="X67" s="2"/>
      <c r="Y67" s="2"/>
    </row>
    <row r="68" spans="1:25" ht="16.5">
      <c r="A68" s="598"/>
      <c r="B68" s="148" t="s">
        <v>265</v>
      </c>
      <c r="C68" s="1107">
        <v>1941</v>
      </c>
      <c r="D68" s="493" t="s">
        <v>15</v>
      </c>
      <c r="E68" s="1110" t="s">
        <v>48</v>
      </c>
      <c r="F68" s="1155">
        <v>83</v>
      </c>
      <c r="G68" s="1156">
        <v>87</v>
      </c>
      <c r="H68" s="1157">
        <v>76</v>
      </c>
      <c r="I68" s="1156">
        <v>82</v>
      </c>
      <c r="J68" s="1156">
        <v>80</v>
      </c>
      <c r="K68" s="1158">
        <v>85</v>
      </c>
      <c r="L68" s="425">
        <f t="shared" si="6"/>
        <v>493</v>
      </c>
      <c r="M68" s="1170" t="str">
        <f>IF(L68&gt;499,"Yes","NO")</f>
        <v>NO</v>
      </c>
      <c r="N68" s="1107" t="str">
        <f>IF(L68="Yes","S","")</f>
        <v/>
      </c>
      <c r="O68" s="598"/>
      <c r="P68" s="598"/>
      <c r="Q68" s="598"/>
      <c r="R68" s="598"/>
      <c r="S68" s="2"/>
      <c r="T68" s="2"/>
      <c r="U68" s="2"/>
      <c r="V68" s="2"/>
      <c r="W68" s="2"/>
      <c r="X68" s="2"/>
      <c r="Y68" s="2"/>
    </row>
    <row r="69" spans="1:25" ht="16.5">
      <c r="A69" s="598"/>
      <c r="B69" s="148" t="s">
        <v>92</v>
      </c>
      <c r="C69" s="1107">
        <v>1452</v>
      </c>
      <c r="D69" s="493" t="s">
        <v>34</v>
      </c>
      <c r="E69" s="1110" t="s">
        <v>48</v>
      </c>
      <c r="F69" s="1155">
        <v>80</v>
      </c>
      <c r="G69" s="1156">
        <v>80</v>
      </c>
      <c r="H69" s="1157">
        <v>77</v>
      </c>
      <c r="I69" s="1156">
        <v>82</v>
      </c>
      <c r="J69" s="1156">
        <v>78</v>
      </c>
      <c r="K69" s="1158">
        <v>79</v>
      </c>
      <c r="L69" s="426">
        <f t="shared" si="6"/>
        <v>476</v>
      </c>
      <c r="M69" s="1175" t="str">
        <f>IF(L69&gt;499,"Yes","NO")</f>
        <v>NO</v>
      </c>
      <c r="N69" s="441" t="str">
        <f>IF(L69="Yes","S","")</f>
        <v/>
      </c>
      <c r="O69" s="598"/>
      <c r="P69" s="598"/>
      <c r="Q69" s="598"/>
      <c r="R69" s="598"/>
      <c r="S69" s="2"/>
      <c r="T69" s="2"/>
      <c r="U69" s="2"/>
      <c r="V69" s="2"/>
      <c r="W69" s="2"/>
      <c r="X69" s="2"/>
      <c r="Y69" s="2"/>
    </row>
    <row r="70" spans="1:25" ht="17.25" thickBot="1">
      <c r="A70" s="598"/>
      <c r="B70" s="56" t="s">
        <v>242</v>
      </c>
      <c r="C70" s="457">
        <v>3608</v>
      </c>
      <c r="D70" s="1031" t="s">
        <v>61</v>
      </c>
      <c r="E70" s="1101" t="s">
        <v>48</v>
      </c>
      <c r="F70" s="1159">
        <v>77</v>
      </c>
      <c r="G70" s="1160">
        <v>77</v>
      </c>
      <c r="H70" s="1179">
        <v>83</v>
      </c>
      <c r="I70" s="1160">
        <v>78</v>
      </c>
      <c r="J70" s="1160">
        <v>73</v>
      </c>
      <c r="K70" s="1180">
        <v>77</v>
      </c>
      <c r="L70" s="710">
        <f t="shared" si="6"/>
        <v>465</v>
      </c>
      <c r="M70" s="1178" t="str">
        <f>IF(L70&gt;529,"Yes","NO")</f>
        <v>NO</v>
      </c>
      <c r="N70" s="457" t="str">
        <f>IF(L70="Yes","G","")</f>
        <v/>
      </c>
      <c r="O70" s="598"/>
      <c r="P70" s="598"/>
      <c r="Q70" s="598"/>
      <c r="R70" s="598"/>
      <c r="S70" s="2"/>
      <c r="T70" s="2"/>
      <c r="U70" s="2"/>
      <c r="V70" s="2"/>
      <c r="W70" s="2"/>
      <c r="X70" s="2"/>
      <c r="Y70" s="2"/>
    </row>
    <row r="71" spans="1:25" ht="16.5">
      <c r="A71" s="598" t="s">
        <v>266</v>
      </c>
      <c r="B71" s="133" t="s">
        <v>267</v>
      </c>
      <c r="C71" s="441">
        <v>1465</v>
      </c>
      <c r="D71" s="1037" t="s">
        <v>21</v>
      </c>
      <c r="E71" s="585" t="s">
        <v>67</v>
      </c>
      <c r="F71" s="1171">
        <v>80</v>
      </c>
      <c r="G71" s="1172">
        <v>86</v>
      </c>
      <c r="H71" s="1173">
        <v>73</v>
      </c>
      <c r="I71" s="1156">
        <v>81</v>
      </c>
      <c r="J71" s="1156">
        <v>93</v>
      </c>
      <c r="K71" s="1158">
        <v>71</v>
      </c>
      <c r="L71" s="426">
        <f t="shared" si="6"/>
        <v>484</v>
      </c>
      <c r="M71" s="1175" t="str">
        <f t="shared" ref="M71:M77" si="8">IF(L71&gt;499,"Yes","NO")</f>
        <v>NO</v>
      </c>
      <c r="N71" s="441" t="str">
        <f t="shared" ref="N71:N77" si="9">IF(L71="Yes","S","")</f>
        <v/>
      </c>
      <c r="O71" s="598"/>
      <c r="P71" s="598"/>
      <c r="Q71" s="598"/>
      <c r="R71" s="598"/>
      <c r="S71" s="2"/>
      <c r="T71" s="2"/>
      <c r="U71" s="2"/>
      <c r="V71" s="2"/>
      <c r="W71" s="2"/>
      <c r="X71" s="2"/>
      <c r="Y71" s="2"/>
    </row>
    <row r="72" spans="1:25" ht="16.5">
      <c r="A72" s="598"/>
      <c r="B72" s="133" t="s">
        <v>64</v>
      </c>
      <c r="C72" s="441">
        <v>1268</v>
      </c>
      <c r="D72" s="1037" t="s">
        <v>28</v>
      </c>
      <c r="E72" s="585" t="s">
        <v>67</v>
      </c>
      <c r="F72" s="1171">
        <v>77</v>
      </c>
      <c r="G72" s="1172">
        <v>85</v>
      </c>
      <c r="H72" s="1173">
        <v>84</v>
      </c>
      <c r="I72" s="1156">
        <v>85</v>
      </c>
      <c r="J72" s="1156">
        <v>77</v>
      </c>
      <c r="K72" s="1158">
        <v>72</v>
      </c>
      <c r="L72" s="426">
        <f t="shared" si="6"/>
        <v>480</v>
      </c>
      <c r="M72" s="1175" t="str">
        <f t="shared" si="8"/>
        <v>NO</v>
      </c>
      <c r="N72" s="441" t="str">
        <f t="shared" si="9"/>
        <v/>
      </c>
      <c r="O72" s="598"/>
      <c r="P72" s="598"/>
      <c r="Q72" s="598"/>
      <c r="R72" s="598"/>
      <c r="S72" s="2"/>
      <c r="T72" s="2"/>
      <c r="U72" s="2"/>
      <c r="V72" s="2"/>
      <c r="W72" s="2"/>
      <c r="X72" s="2"/>
      <c r="Y72" s="2"/>
    </row>
    <row r="73" spans="1:25" ht="16.5">
      <c r="A73" s="598" t="s">
        <v>266</v>
      </c>
      <c r="B73" s="133" t="s">
        <v>268</v>
      </c>
      <c r="C73" s="441">
        <v>1215</v>
      </c>
      <c r="D73" s="1037" t="s">
        <v>15</v>
      </c>
      <c r="E73" s="585" t="s">
        <v>67</v>
      </c>
      <c r="F73" s="1171">
        <v>73</v>
      </c>
      <c r="G73" s="1172">
        <v>81</v>
      </c>
      <c r="H73" s="1173">
        <v>73</v>
      </c>
      <c r="I73" s="1172">
        <v>74</v>
      </c>
      <c r="J73" s="1172">
        <v>82</v>
      </c>
      <c r="K73" s="1174">
        <v>73</v>
      </c>
      <c r="L73" s="426">
        <f t="shared" si="6"/>
        <v>456</v>
      </c>
      <c r="M73" s="1175" t="str">
        <f t="shared" si="8"/>
        <v>NO</v>
      </c>
      <c r="N73" s="441" t="str">
        <f t="shared" si="9"/>
        <v/>
      </c>
      <c r="O73" s="598"/>
      <c r="P73" s="598"/>
      <c r="Q73" s="598"/>
      <c r="R73" s="598"/>
      <c r="S73" s="2"/>
      <c r="T73" s="2"/>
      <c r="U73" s="2"/>
      <c r="V73" s="2"/>
      <c r="W73" s="2"/>
      <c r="X73" s="2"/>
      <c r="Y73" s="2"/>
    </row>
    <row r="74" spans="1:25" ht="16.5">
      <c r="A74" s="598" t="s">
        <v>266</v>
      </c>
      <c r="B74" s="148" t="s">
        <v>269</v>
      </c>
      <c r="C74" s="1107">
        <v>1209</v>
      </c>
      <c r="D74" s="493" t="s">
        <v>47</v>
      </c>
      <c r="E74" s="1110" t="s">
        <v>67</v>
      </c>
      <c r="F74" s="1171">
        <v>77</v>
      </c>
      <c r="G74" s="1172">
        <v>83</v>
      </c>
      <c r="H74" s="1173">
        <v>70</v>
      </c>
      <c r="I74" s="1172">
        <v>79</v>
      </c>
      <c r="J74" s="1172">
        <v>69</v>
      </c>
      <c r="K74" s="1174">
        <v>74</v>
      </c>
      <c r="L74" s="426">
        <f t="shared" si="6"/>
        <v>452</v>
      </c>
      <c r="M74" s="1175" t="str">
        <f>IF(L74&gt;499,"Yes","NO")</f>
        <v>NO</v>
      </c>
      <c r="N74" s="441" t="str">
        <f>IF(L74="Yes","S","")</f>
        <v/>
      </c>
      <c r="O74" s="598"/>
      <c r="P74" s="598"/>
      <c r="Q74" s="598"/>
      <c r="R74" s="598"/>
      <c r="S74" s="2"/>
      <c r="T74" s="2"/>
      <c r="U74" s="2"/>
      <c r="V74" s="2"/>
      <c r="W74" s="2"/>
      <c r="X74" s="2"/>
      <c r="Y74" s="2"/>
    </row>
    <row r="75" spans="1:25" ht="16.5">
      <c r="A75" s="598"/>
      <c r="B75" s="148" t="s">
        <v>270</v>
      </c>
      <c r="C75" s="1107">
        <v>1869</v>
      </c>
      <c r="D75" s="493" t="s">
        <v>47</v>
      </c>
      <c r="E75" s="1110" t="s">
        <v>67</v>
      </c>
      <c r="F75" s="1155">
        <v>72</v>
      </c>
      <c r="G75" s="1156">
        <v>77</v>
      </c>
      <c r="H75" s="1157">
        <v>69</v>
      </c>
      <c r="I75" s="1156">
        <v>78</v>
      </c>
      <c r="J75" s="1156">
        <v>83</v>
      </c>
      <c r="K75" s="1158">
        <v>68</v>
      </c>
      <c r="L75" s="426">
        <f t="shared" si="6"/>
        <v>447</v>
      </c>
      <c r="M75" s="1175" t="str">
        <f t="shared" si="8"/>
        <v>NO</v>
      </c>
      <c r="N75" s="441" t="str">
        <f t="shared" si="9"/>
        <v/>
      </c>
      <c r="O75" s="598"/>
      <c r="P75" s="598"/>
      <c r="Q75" s="598"/>
      <c r="R75" s="598"/>
      <c r="S75" s="2"/>
      <c r="T75" s="2"/>
      <c r="U75" s="2"/>
      <c r="V75" s="2"/>
      <c r="W75" s="2"/>
      <c r="X75" s="2"/>
      <c r="Y75" s="2"/>
    </row>
    <row r="76" spans="1:25" ht="16.5">
      <c r="A76" s="598"/>
      <c r="B76" s="152" t="s">
        <v>197</v>
      </c>
      <c r="C76" s="455">
        <v>1802</v>
      </c>
      <c r="D76" s="1096" t="s">
        <v>47</v>
      </c>
      <c r="E76" s="168" t="s">
        <v>67</v>
      </c>
      <c r="F76" s="1155">
        <v>68</v>
      </c>
      <c r="G76" s="1156">
        <v>72</v>
      </c>
      <c r="H76" s="1157">
        <v>75</v>
      </c>
      <c r="I76" s="1156">
        <v>77</v>
      </c>
      <c r="J76" s="1156">
        <v>72</v>
      </c>
      <c r="K76" s="1158">
        <v>76</v>
      </c>
      <c r="L76" s="426">
        <f t="shared" si="6"/>
        <v>440</v>
      </c>
      <c r="M76" s="1175" t="str">
        <f>IF(L76&gt;499,"Yes","NO")</f>
        <v>NO</v>
      </c>
      <c r="N76" s="441" t="str">
        <f>IF(L76="Yes","S","")</f>
        <v/>
      </c>
      <c r="O76" s="598"/>
      <c r="P76" s="598"/>
      <c r="Q76" s="598"/>
      <c r="R76" s="598"/>
      <c r="S76" s="2"/>
      <c r="T76" s="2"/>
      <c r="U76" s="2"/>
      <c r="V76" s="2"/>
      <c r="W76" s="2"/>
      <c r="X76" s="2"/>
      <c r="Y76" s="2"/>
    </row>
    <row r="77" spans="1:25" ht="17.25" thickBot="1">
      <c r="A77" s="598"/>
      <c r="B77" s="1032" t="s">
        <v>68</v>
      </c>
      <c r="C77" s="457">
        <v>1719</v>
      </c>
      <c r="D77" s="1141" t="s">
        <v>34</v>
      </c>
      <c r="E77" s="1142" t="s">
        <v>67</v>
      </c>
      <c r="F77" s="1176">
        <v>73</v>
      </c>
      <c r="G77" s="1181">
        <v>65</v>
      </c>
      <c r="H77" s="1182">
        <v>76</v>
      </c>
      <c r="I77" s="1177">
        <v>68</v>
      </c>
      <c r="J77" s="1177">
        <v>66</v>
      </c>
      <c r="K77" s="1183">
        <v>72</v>
      </c>
      <c r="L77" s="1184">
        <f t="shared" si="6"/>
        <v>420</v>
      </c>
      <c r="M77" s="1185" t="str">
        <f t="shared" si="8"/>
        <v>NO</v>
      </c>
      <c r="N77" s="473" t="str">
        <f t="shared" si="9"/>
        <v/>
      </c>
      <c r="O77" s="598"/>
      <c r="P77" s="598"/>
      <c r="Q77" s="598"/>
      <c r="R77" s="598"/>
      <c r="S77" s="2"/>
      <c r="T77" s="2"/>
      <c r="U77" s="2"/>
      <c r="V77" s="2"/>
      <c r="W77" s="2"/>
      <c r="X77" s="2"/>
      <c r="Y77" s="2"/>
    </row>
    <row r="78" spans="1:25" ht="19.5" thickBot="1">
      <c r="A78" s="598"/>
      <c r="B78" s="1068" t="s">
        <v>271</v>
      </c>
      <c r="C78" s="1186"/>
      <c r="D78" s="1187" t="s">
        <v>272</v>
      </c>
      <c r="E78" s="1188"/>
      <c r="F78" s="1188"/>
      <c r="G78" s="1188"/>
      <c r="H78" s="1188"/>
      <c r="I78" s="1188"/>
      <c r="J78" s="1188"/>
      <c r="K78" s="1188"/>
      <c r="L78" s="1070" t="s">
        <v>245</v>
      </c>
      <c r="M78" s="1071"/>
      <c r="N78" s="1072">
        <f>COUNT(F58:F77)</f>
        <v>20</v>
      </c>
      <c r="O78" s="598"/>
      <c r="P78" s="598"/>
      <c r="Q78" s="598"/>
      <c r="R78" s="598"/>
      <c r="S78" s="2"/>
      <c r="T78" s="2"/>
      <c r="U78" s="2"/>
      <c r="V78" s="2"/>
      <c r="W78" s="2"/>
      <c r="X78" s="2"/>
      <c r="Y78" s="2"/>
    </row>
    <row r="79" spans="1:25" ht="17.25" thickBot="1">
      <c r="A79" s="598"/>
      <c r="B79" s="3"/>
      <c r="C79" s="2"/>
      <c r="D79" s="995"/>
      <c r="E79" s="996"/>
      <c r="F79" s="997"/>
      <c r="G79" s="598"/>
      <c r="H79" s="598"/>
      <c r="I79" s="598"/>
      <c r="J79" s="598"/>
      <c r="K79" s="598"/>
      <c r="L79" s="982"/>
      <c r="M79" s="983"/>
      <c r="N79" s="598"/>
      <c r="O79" s="598"/>
      <c r="P79" s="598"/>
      <c r="Q79" s="598"/>
      <c r="R79" s="598"/>
      <c r="S79" s="2"/>
      <c r="T79" s="2"/>
      <c r="U79" s="2"/>
      <c r="V79" s="2"/>
      <c r="W79" s="2"/>
      <c r="X79" s="2"/>
      <c r="Y79" s="2"/>
    </row>
    <row r="80" spans="1:25" ht="21.75" thickBot="1">
      <c r="A80" s="598"/>
      <c r="B80" s="1078" t="s">
        <v>273</v>
      </c>
      <c r="C80" s="1079"/>
      <c r="D80" s="1079"/>
      <c r="E80" s="1079"/>
      <c r="F80" s="1079"/>
      <c r="G80" s="1079"/>
      <c r="H80" s="1080" t="s">
        <v>259</v>
      </c>
      <c r="I80" s="1145" t="s">
        <v>232</v>
      </c>
      <c r="J80" s="1146"/>
      <c r="K80" s="1005" t="s">
        <v>233</v>
      </c>
      <c r="L80" s="1081" t="s">
        <v>260</v>
      </c>
      <c r="M80" s="1081"/>
      <c r="N80" s="1007"/>
      <c r="O80" s="598"/>
      <c r="P80" s="598"/>
      <c r="Q80" s="598"/>
      <c r="R80" s="598"/>
      <c r="S80" s="2"/>
      <c r="T80" s="2"/>
      <c r="U80" s="2"/>
      <c r="V80" s="2"/>
      <c r="W80" s="2"/>
      <c r="X80" s="2"/>
      <c r="Y80" s="2"/>
    </row>
    <row r="81" spans="1:25" ht="25.5">
      <c r="A81" s="598"/>
      <c r="B81" s="742" t="s">
        <v>4</v>
      </c>
      <c r="C81" s="1189" t="s">
        <v>5</v>
      </c>
      <c r="D81" s="1083" t="s">
        <v>6</v>
      </c>
      <c r="E81" s="1087" t="s">
        <v>7</v>
      </c>
      <c r="F81" s="1086" t="s">
        <v>235</v>
      </c>
      <c r="G81" s="1015" t="s">
        <v>236</v>
      </c>
      <c r="H81" s="1015" t="s">
        <v>237</v>
      </c>
      <c r="I81" s="1015" t="s">
        <v>238</v>
      </c>
      <c r="J81" s="1015" t="s">
        <v>274</v>
      </c>
      <c r="K81" s="1015" t="s">
        <v>275</v>
      </c>
      <c r="L81" s="847" t="s">
        <v>9</v>
      </c>
      <c r="M81" s="1190" t="s">
        <v>239</v>
      </c>
      <c r="N81" s="1191" t="s">
        <v>240</v>
      </c>
      <c r="O81" s="598"/>
      <c r="P81" s="598"/>
      <c r="Q81" s="1030"/>
      <c r="R81" s="598"/>
      <c r="S81" s="2"/>
      <c r="T81" s="2"/>
      <c r="U81" s="2"/>
      <c r="V81" s="2"/>
      <c r="W81" s="2"/>
      <c r="X81" s="2"/>
      <c r="Y81" s="2"/>
    </row>
    <row r="82" spans="1:25" ht="15.75">
      <c r="A82" s="598"/>
      <c r="B82" s="133" t="s">
        <v>276</v>
      </c>
      <c r="C82" s="1192">
        <v>1809</v>
      </c>
      <c r="D82" s="1037" t="s">
        <v>28</v>
      </c>
      <c r="E82" s="544" t="s">
        <v>24</v>
      </c>
      <c r="F82" s="1193">
        <v>84</v>
      </c>
      <c r="G82" s="622">
        <v>90</v>
      </c>
      <c r="H82" s="622">
        <v>88</v>
      </c>
      <c r="I82" s="622">
        <v>90</v>
      </c>
      <c r="J82" s="622">
        <v>90</v>
      </c>
      <c r="K82" s="218">
        <v>89</v>
      </c>
      <c r="L82" s="426">
        <f>SUM(F82:K82)</f>
        <v>531</v>
      </c>
      <c r="M82" s="1194"/>
      <c r="N82" s="1195"/>
      <c r="O82" s="598"/>
      <c r="P82" s="598"/>
      <c r="Q82" s="1030"/>
      <c r="R82" s="598"/>
      <c r="S82" s="2"/>
      <c r="T82" s="2"/>
      <c r="U82" s="2"/>
      <c r="V82" s="2"/>
      <c r="W82" s="2"/>
      <c r="X82" s="2"/>
      <c r="Y82" s="2"/>
    </row>
    <row r="83" spans="1:25" ht="16.5" thickBot="1">
      <c r="A83" s="598"/>
      <c r="B83" s="56" t="s">
        <v>63</v>
      </c>
      <c r="C83" s="1196">
        <v>1476</v>
      </c>
      <c r="D83" s="1031" t="s">
        <v>26</v>
      </c>
      <c r="E83" s="1032" t="s">
        <v>24</v>
      </c>
      <c r="F83" s="1197">
        <v>91</v>
      </c>
      <c r="G83" s="616">
        <v>86</v>
      </c>
      <c r="H83" s="616">
        <v>86</v>
      </c>
      <c r="I83" s="616">
        <v>84</v>
      </c>
      <c r="J83" s="616">
        <v>90</v>
      </c>
      <c r="K83" s="226">
        <v>78</v>
      </c>
      <c r="L83" s="710">
        <f>SUM(F83:K83)</f>
        <v>515</v>
      </c>
      <c r="M83" s="925"/>
      <c r="N83" s="1198"/>
      <c r="O83" s="598"/>
      <c r="P83" s="598"/>
      <c r="Q83" s="1030"/>
      <c r="R83" s="598"/>
      <c r="S83" s="2"/>
      <c r="T83" s="2"/>
      <c r="U83" s="2"/>
      <c r="V83" s="2"/>
      <c r="W83" s="2"/>
      <c r="X83" s="2"/>
      <c r="Y83" s="2"/>
    </row>
    <row r="84" spans="1:25" ht="17.25" thickBot="1">
      <c r="A84" s="598"/>
      <c r="B84" s="308" t="s">
        <v>118</v>
      </c>
      <c r="C84" s="905">
        <v>1218</v>
      </c>
      <c r="D84" s="1040" t="s">
        <v>26</v>
      </c>
      <c r="E84" s="732" t="s">
        <v>48</v>
      </c>
      <c r="F84" s="1199">
        <v>81</v>
      </c>
      <c r="G84" s="1200">
        <v>85</v>
      </c>
      <c r="H84" s="1200">
        <v>72</v>
      </c>
      <c r="I84" s="1200">
        <v>89</v>
      </c>
      <c r="J84" s="1200">
        <v>85</v>
      </c>
      <c r="K84" s="1201">
        <v>79</v>
      </c>
      <c r="L84" s="1044">
        <f>SUM(F84:K84)</f>
        <v>491</v>
      </c>
      <c r="M84" s="1202" t="str">
        <f>IF(L84&gt;529,"Yes","NO")</f>
        <v>NO</v>
      </c>
      <c r="N84" s="1144" t="str">
        <f>IF(M84="Yes"," G","")</f>
        <v/>
      </c>
      <c r="O84" s="598"/>
      <c r="P84" s="598"/>
      <c r="Q84" s="1030"/>
      <c r="R84" s="598"/>
      <c r="S84" s="2"/>
      <c r="T84" s="2"/>
      <c r="U84" s="2"/>
      <c r="V84" s="2"/>
      <c r="W84" s="2"/>
      <c r="X84" s="2"/>
      <c r="Y84" s="2"/>
    </row>
    <row r="85" spans="1:25" ht="17.25" thickBot="1">
      <c r="A85" s="598"/>
      <c r="B85" s="148" t="s">
        <v>87</v>
      </c>
      <c r="C85" s="461">
        <v>1054</v>
      </c>
      <c r="D85" s="493" t="s">
        <v>28</v>
      </c>
      <c r="E85" s="580" t="s">
        <v>67</v>
      </c>
      <c r="F85" s="1203">
        <v>39</v>
      </c>
      <c r="G85" s="753">
        <v>35</v>
      </c>
      <c r="H85" s="753">
        <v>22</v>
      </c>
      <c r="I85" s="753">
        <v>28</v>
      </c>
      <c r="J85" s="753">
        <v>25</v>
      </c>
      <c r="K85" s="754">
        <v>31</v>
      </c>
      <c r="L85" s="425">
        <f>SUM(F85:K85)</f>
        <v>180</v>
      </c>
      <c r="M85" s="1204" t="str">
        <f>IF(L85&gt;499,"Yes","NO")</f>
        <v>NO</v>
      </c>
      <c r="N85" s="358" t="str">
        <f>IF(M85="Yes"," S","")</f>
        <v/>
      </c>
      <c r="O85" s="598"/>
      <c r="P85" s="598"/>
      <c r="Q85" s="1030"/>
      <c r="R85" s="598"/>
      <c r="S85" s="2"/>
      <c r="T85" s="2"/>
      <c r="U85" s="2"/>
      <c r="V85" s="2"/>
      <c r="W85" s="2"/>
      <c r="X85" s="2"/>
      <c r="Y85" s="2"/>
    </row>
    <row r="86" spans="1:25" ht="19.5" thickBot="1">
      <c r="A86" s="598"/>
      <c r="B86" s="1068" t="s">
        <v>271</v>
      </c>
      <c r="C86" s="1186"/>
      <c r="D86" s="1187" t="s">
        <v>277</v>
      </c>
      <c r="E86" s="1188"/>
      <c r="F86" s="1188"/>
      <c r="G86" s="1188"/>
      <c r="H86" s="1188"/>
      <c r="I86" s="1188"/>
      <c r="J86" s="1188"/>
      <c r="K86" s="1188"/>
      <c r="L86" s="1070" t="s">
        <v>245</v>
      </c>
      <c r="M86" s="1071"/>
      <c r="N86" s="1072">
        <f>COUNT(F82:F85)</f>
        <v>4</v>
      </c>
      <c r="O86" s="1008"/>
      <c r="P86" s="1008"/>
      <c r="Q86" s="1030"/>
      <c r="R86" s="598"/>
      <c r="S86" s="2"/>
      <c r="T86" s="2"/>
      <c r="U86" s="2"/>
      <c r="V86" s="2"/>
      <c r="W86" s="2"/>
      <c r="X86" s="2"/>
      <c r="Y86" s="2"/>
    </row>
    <row r="87" spans="1:25" ht="17.25" thickBot="1">
      <c r="A87" s="598"/>
      <c r="B87" s="168"/>
      <c r="C87" s="904"/>
      <c r="D87" s="1205"/>
      <c r="E87" s="168"/>
      <c r="F87" s="1206"/>
      <c r="G87" s="904"/>
      <c r="H87" s="904"/>
      <c r="I87" s="904"/>
      <c r="J87" s="904"/>
      <c r="K87" s="904"/>
      <c r="L87" s="1057"/>
      <c r="M87" s="983"/>
      <c r="N87" s="1030"/>
      <c r="O87" s="1030"/>
      <c r="P87" s="1030"/>
      <c r="Q87" s="1030"/>
      <c r="R87" s="598"/>
      <c r="S87" s="2"/>
      <c r="T87" s="2"/>
      <c r="U87" s="2"/>
      <c r="V87" s="2"/>
      <c r="W87" s="2"/>
      <c r="X87" s="2"/>
      <c r="Y87" s="2"/>
    </row>
    <row r="88" spans="1:25" ht="19.5" thickBot="1">
      <c r="A88" s="598"/>
      <c r="B88" s="1207" t="s">
        <v>278</v>
      </c>
      <c r="C88" s="1208"/>
      <c r="D88" s="1208"/>
      <c r="E88" s="1208"/>
      <c r="F88" s="1208"/>
      <c r="G88" s="1208"/>
      <c r="H88" s="1080" t="s">
        <v>259</v>
      </c>
      <c r="I88" s="1145" t="s">
        <v>232</v>
      </c>
      <c r="J88" s="1146"/>
      <c r="K88" s="1005" t="s">
        <v>233</v>
      </c>
      <c r="L88" s="1081" t="s">
        <v>260</v>
      </c>
      <c r="M88" s="1081"/>
      <c r="N88" s="1007"/>
      <c r="O88" s="598"/>
      <c r="P88" s="598"/>
      <c r="Q88" s="598"/>
      <c r="R88" s="598"/>
      <c r="S88" s="2"/>
      <c r="T88" s="2"/>
      <c r="U88" s="2"/>
      <c r="V88" s="2"/>
      <c r="W88" s="2"/>
      <c r="X88" s="2"/>
      <c r="Y88" s="2"/>
    </row>
    <row r="89" spans="1:25" ht="26.25" thickBot="1">
      <c r="A89" s="598"/>
      <c r="B89" s="742" t="s">
        <v>4</v>
      </c>
      <c r="C89" s="1189" t="s">
        <v>5</v>
      </c>
      <c r="D89" s="1209" t="s">
        <v>6</v>
      </c>
      <c r="E89" s="1087" t="s">
        <v>7</v>
      </c>
      <c r="F89" s="1210" t="s">
        <v>279</v>
      </c>
      <c r="G89" s="1014" t="s">
        <v>235</v>
      </c>
      <c r="H89" s="1015" t="s">
        <v>236</v>
      </c>
      <c r="I89" s="1015" t="s">
        <v>237</v>
      </c>
      <c r="J89" s="1015" t="s">
        <v>238</v>
      </c>
      <c r="K89" s="1015" t="s">
        <v>261</v>
      </c>
      <c r="L89" s="1211" t="s">
        <v>262</v>
      </c>
      <c r="M89" s="1212" t="s">
        <v>280</v>
      </c>
      <c r="N89" s="1213" t="s">
        <v>239</v>
      </c>
      <c r="O89" s="1191" t="s">
        <v>240</v>
      </c>
      <c r="P89" s="598"/>
      <c r="Q89" s="598"/>
      <c r="R89" s="598"/>
      <c r="S89" s="2"/>
      <c r="T89" s="2"/>
      <c r="U89" s="2"/>
      <c r="V89" s="2"/>
      <c r="W89" s="2"/>
      <c r="X89" s="2"/>
      <c r="Y89" s="2"/>
    </row>
    <row r="90" spans="1:25" ht="16.5">
      <c r="A90" s="598"/>
      <c r="B90" s="65" t="s">
        <v>281</v>
      </c>
      <c r="C90" s="461">
        <v>1214</v>
      </c>
      <c r="D90" s="1026" t="s">
        <v>15</v>
      </c>
      <c r="E90" s="729" t="s">
        <v>31</v>
      </c>
      <c r="F90" s="1027" t="s">
        <v>282</v>
      </c>
      <c r="G90" s="608">
        <v>87</v>
      </c>
      <c r="H90" s="609">
        <v>93</v>
      </c>
      <c r="I90" s="609">
        <v>87</v>
      </c>
      <c r="J90" s="609">
        <v>89</v>
      </c>
      <c r="K90" s="609">
        <v>92</v>
      </c>
      <c r="L90" s="1214">
        <v>87</v>
      </c>
      <c r="M90" s="1215">
        <f t="shared" ref="M90:M100" si="10">SUM(G90:L90)</f>
        <v>535</v>
      </c>
      <c r="N90" s="1216" t="str">
        <f>IF(M90&gt;509,"Yes","NO")</f>
        <v>Yes</v>
      </c>
      <c r="O90" s="1215"/>
      <c r="P90" s="598"/>
      <c r="Q90" s="598"/>
      <c r="R90" s="598"/>
      <c r="S90" s="2"/>
      <c r="T90" s="2"/>
      <c r="U90" s="2"/>
      <c r="V90" s="2"/>
      <c r="W90" s="2"/>
      <c r="X90" s="2"/>
      <c r="Y90" s="2"/>
    </row>
    <row r="91" spans="1:25" ht="16.5">
      <c r="A91" s="598"/>
      <c r="B91" s="79" t="s">
        <v>283</v>
      </c>
      <c r="C91" s="441">
        <v>1332</v>
      </c>
      <c r="D91" s="1037" t="s">
        <v>47</v>
      </c>
      <c r="E91" s="746" t="s">
        <v>31</v>
      </c>
      <c r="F91" s="1113" t="s">
        <v>282</v>
      </c>
      <c r="G91" s="621">
        <v>86</v>
      </c>
      <c r="H91" s="622">
        <v>85</v>
      </c>
      <c r="I91" s="622">
        <v>84</v>
      </c>
      <c r="J91" s="622">
        <v>87</v>
      </c>
      <c r="K91" s="622">
        <v>87</v>
      </c>
      <c r="L91" s="1217">
        <v>83</v>
      </c>
      <c r="M91" s="1218">
        <f t="shared" si="10"/>
        <v>512</v>
      </c>
      <c r="N91" s="1219" t="str">
        <f>IF(M91&gt;479,"Yes","NO")</f>
        <v>Yes</v>
      </c>
      <c r="O91" s="1218" t="str">
        <f>IF(N91="Yes"," S","")</f>
        <v xml:space="preserve"> S</v>
      </c>
      <c r="P91" s="598"/>
      <c r="Q91" s="598"/>
      <c r="R91" s="598"/>
      <c r="S91" s="2"/>
      <c r="T91" s="2"/>
      <c r="U91" s="2"/>
      <c r="V91" s="2"/>
      <c r="W91" s="2"/>
      <c r="X91" s="2"/>
      <c r="Y91" s="2"/>
    </row>
    <row r="92" spans="1:25" ht="16.5">
      <c r="A92" s="598"/>
      <c r="B92" s="74" t="s">
        <v>284</v>
      </c>
      <c r="C92" s="473">
        <v>1079</v>
      </c>
      <c r="D92" s="1141" t="s">
        <v>15</v>
      </c>
      <c r="E92" s="130" t="s">
        <v>31</v>
      </c>
      <c r="F92" s="1143" t="s">
        <v>282</v>
      </c>
      <c r="G92" s="624">
        <v>82</v>
      </c>
      <c r="H92" s="612">
        <v>84</v>
      </c>
      <c r="I92" s="612">
        <v>85</v>
      </c>
      <c r="J92" s="612">
        <v>81</v>
      </c>
      <c r="K92" s="612">
        <v>85</v>
      </c>
      <c r="L92" s="1220">
        <v>80</v>
      </c>
      <c r="M92" s="1218">
        <f t="shared" si="10"/>
        <v>497</v>
      </c>
      <c r="N92" s="1219" t="str">
        <f>IF(M92&gt;479,"Yes","NO")</f>
        <v>Yes</v>
      </c>
      <c r="O92" s="1221"/>
      <c r="P92" s="598"/>
      <c r="Q92" s="598"/>
      <c r="R92" s="598"/>
      <c r="S92" s="2"/>
      <c r="T92" s="2"/>
      <c r="U92" s="2"/>
      <c r="V92" s="2"/>
      <c r="W92" s="2"/>
      <c r="X92" s="2"/>
      <c r="Y92" s="2"/>
    </row>
    <row r="93" spans="1:25" ht="17.25" thickBot="1">
      <c r="A93" s="598"/>
      <c r="B93" s="85" t="s">
        <v>285</v>
      </c>
      <c r="C93" s="457">
        <v>1506</v>
      </c>
      <c r="D93" s="1031" t="s">
        <v>15</v>
      </c>
      <c r="E93" s="1222" t="s">
        <v>31</v>
      </c>
      <c r="F93" s="1102" t="s">
        <v>282</v>
      </c>
      <c r="G93" s="615">
        <v>77</v>
      </c>
      <c r="H93" s="616">
        <v>77</v>
      </c>
      <c r="I93" s="616">
        <v>78</v>
      </c>
      <c r="J93" s="616">
        <v>79</v>
      </c>
      <c r="K93" s="616">
        <v>81</v>
      </c>
      <c r="L93" s="1223">
        <v>81</v>
      </c>
      <c r="M93" s="1224">
        <f t="shared" si="10"/>
        <v>473</v>
      </c>
      <c r="N93" s="1225" t="str">
        <f t="shared" ref="N93:N100" si="11">IF(M93&gt;479,"Yes","NO")</f>
        <v>NO</v>
      </c>
      <c r="O93" s="1224" t="str">
        <f>IF(N93="Yes"," S","")</f>
        <v/>
      </c>
      <c r="P93" s="598"/>
      <c r="Q93" s="598"/>
      <c r="R93" s="598"/>
      <c r="S93" s="2"/>
      <c r="T93" s="2"/>
      <c r="U93" s="2"/>
      <c r="V93" s="2"/>
      <c r="W93" s="2"/>
      <c r="X93" s="2"/>
      <c r="Y93" s="2"/>
    </row>
    <row r="94" spans="1:25" ht="21.75" customHeight="1" thickBot="1">
      <c r="A94" s="598"/>
      <c r="B94" s="474" t="s">
        <v>286</v>
      </c>
      <c r="C94" s="449">
        <v>1080</v>
      </c>
      <c r="D94" s="1040" t="s">
        <v>15</v>
      </c>
      <c r="E94" s="1118" t="s">
        <v>48</v>
      </c>
      <c r="F94" s="1041" t="s">
        <v>282</v>
      </c>
      <c r="G94" s="1042">
        <v>73</v>
      </c>
      <c r="H94" s="714">
        <v>72</v>
      </c>
      <c r="I94" s="714">
        <v>87</v>
      </c>
      <c r="J94" s="714">
        <v>75</v>
      </c>
      <c r="K94" s="714">
        <v>86</v>
      </c>
      <c r="L94" s="1226">
        <v>79</v>
      </c>
      <c r="M94" s="1227">
        <f t="shared" si="10"/>
        <v>472</v>
      </c>
      <c r="N94" s="1228" t="str">
        <f>IF(M94&gt;479,"Yes","NO")</f>
        <v>NO</v>
      </c>
      <c r="O94" s="1228" t="str">
        <f>IF(N94="Yes"," S","")</f>
        <v/>
      </c>
      <c r="P94" s="598"/>
      <c r="Q94" s="598"/>
      <c r="R94" s="598"/>
      <c r="S94" s="2"/>
      <c r="T94" s="2"/>
      <c r="U94" s="2"/>
      <c r="V94" s="2"/>
      <c r="W94" s="2"/>
      <c r="X94" s="2"/>
      <c r="Y94" s="2"/>
    </row>
    <row r="95" spans="1:25" ht="9" customHeight="1" thickBot="1">
      <c r="A95" s="598"/>
      <c r="B95" s="490"/>
      <c r="C95" s="1397"/>
      <c r="D95" s="802"/>
      <c r="E95" s="554"/>
      <c r="F95" s="1138"/>
      <c r="G95" s="626"/>
      <c r="H95" s="627"/>
      <c r="I95" s="627"/>
      <c r="J95" s="627"/>
      <c r="K95" s="627"/>
      <c r="L95" s="1398"/>
      <c r="M95" s="648"/>
      <c r="N95" s="182"/>
      <c r="O95" s="182"/>
      <c r="P95" s="598"/>
      <c r="Q95" s="598"/>
      <c r="R95" s="598"/>
      <c r="S95" s="2"/>
      <c r="T95" s="2"/>
      <c r="U95" s="2"/>
      <c r="V95" s="2"/>
      <c r="W95" s="2"/>
      <c r="X95" s="2"/>
      <c r="Y95" s="2"/>
    </row>
    <row r="96" spans="1:25" ht="17.25" thickBot="1">
      <c r="A96" s="598"/>
      <c r="B96" s="269" t="s">
        <v>287</v>
      </c>
      <c r="C96" s="1107">
        <v>1942</v>
      </c>
      <c r="D96" s="493" t="s">
        <v>15</v>
      </c>
      <c r="E96" s="269" t="s">
        <v>31</v>
      </c>
      <c r="F96" s="1106" t="s">
        <v>288</v>
      </c>
      <c r="G96" s="618">
        <v>91</v>
      </c>
      <c r="H96" s="619">
        <v>86</v>
      </c>
      <c r="I96" s="619">
        <v>95</v>
      </c>
      <c r="J96" s="619">
        <v>96</v>
      </c>
      <c r="K96" s="619">
        <v>91</v>
      </c>
      <c r="L96" s="1229">
        <v>83</v>
      </c>
      <c r="M96" s="1230">
        <f t="shared" si="10"/>
        <v>542</v>
      </c>
      <c r="N96" s="1228" t="str">
        <f t="shared" si="11"/>
        <v>Yes</v>
      </c>
      <c r="O96" s="1230"/>
      <c r="P96" s="598"/>
      <c r="Q96" s="598"/>
      <c r="R96" s="598"/>
      <c r="S96" s="2"/>
      <c r="T96" s="2"/>
      <c r="U96" s="2"/>
      <c r="V96" s="2"/>
      <c r="W96" s="2"/>
      <c r="X96" s="2"/>
      <c r="Y96" s="2"/>
    </row>
    <row r="97" spans="1:25" ht="16.5">
      <c r="A97" s="598"/>
      <c r="B97" s="65" t="s">
        <v>289</v>
      </c>
      <c r="C97" s="461">
        <v>1202</v>
      </c>
      <c r="D97" s="1026" t="s">
        <v>47</v>
      </c>
      <c r="E97" s="729" t="s">
        <v>67</v>
      </c>
      <c r="F97" s="1027" t="s">
        <v>288</v>
      </c>
      <c r="G97" s="608">
        <v>84</v>
      </c>
      <c r="H97" s="609">
        <v>85</v>
      </c>
      <c r="I97" s="609">
        <v>79</v>
      </c>
      <c r="J97" s="609">
        <v>81</v>
      </c>
      <c r="K97" s="609">
        <v>82</v>
      </c>
      <c r="L97" s="1214">
        <v>83</v>
      </c>
      <c r="M97" s="1215">
        <f t="shared" si="10"/>
        <v>494</v>
      </c>
      <c r="N97" s="1216" t="str">
        <f>IF(M97&gt;479,"Yes","NO")</f>
        <v>Yes</v>
      </c>
      <c r="O97" s="1216" t="str">
        <f>IF(N97="Yes"," S","")</f>
        <v xml:space="preserve"> S</v>
      </c>
      <c r="P97" s="598"/>
      <c r="Q97" s="598"/>
      <c r="R97" s="598"/>
      <c r="S97" s="2"/>
      <c r="T97" s="2"/>
      <c r="U97" s="2"/>
      <c r="V97" s="2"/>
      <c r="W97" s="2"/>
      <c r="X97" s="2"/>
      <c r="Y97" s="2"/>
    </row>
    <row r="98" spans="1:25" ht="16.5">
      <c r="A98" s="598" t="s">
        <v>266</v>
      </c>
      <c r="B98" s="79" t="s">
        <v>290</v>
      </c>
      <c r="C98" s="441" t="s">
        <v>108</v>
      </c>
      <c r="D98" s="1037" t="s">
        <v>47</v>
      </c>
      <c r="E98" s="746" t="s">
        <v>67</v>
      </c>
      <c r="F98" s="1113" t="s">
        <v>288</v>
      </c>
      <c r="G98" s="621">
        <v>76</v>
      </c>
      <c r="H98" s="622">
        <v>61</v>
      </c>
      <c r="I98" s="622">
        <v>73</v>
      </c>
      <c r="J98" s="622">
        <v>83</v>
      </c>
      <c r="K98" s="622">
        <v>73</v>
      </c>
      <c r="L98" s="1217">
        <v>71</v>
      </c>
      <c r="M98" s="1218">
        <f t="shared" si="10"/>
        <v>437</v>
      </c>
      <c r="N98" s="1231" t="str">
        <f>IF(M98&gt;479,"Yes","NO")</f>
        <v>NO</v>
      </c>
      <c r="O98" s="1218" t="str">
        <f>IF(N98="Yes"," S","")</f>
        <v/>
      </c>
      <c r="P98" s="598"/>
      <c r="Q98" s="598"/>
      <c r="R98" s="598"/>
      <c r="S98" s="2"/>
      <c r="T98" s="2"/>
      <c r="U98" s="2"/>
      <c r="V98" s="2"/>
      <c r="W98" s="2"/>
      <c r="X98" s="2"/>
      <c r="Y98" s="2"/>
    </row>
    <row r="99" spans="1:25" ht="16.5">
      <c r="A99" s="598"/>
      <c r="B99" s="79" t="s">
        <v>291</v>
      </c>
      <c r="C99" s="441" t="s">
        <v>108</v>
      </c>
      <c r="D99" s="1037" t="s">
        <v>47</v>
      </c>
      <c r="E99" s="746" t="s">
        <v>67</v>
      </c>
      <c r="F99" s="1113" t="s">
        <v>288</v>
      </c>
      <c r="G99" s="621">
        <v>77</v>
      </c>
      <c r="H99" s="622">
        <v>79</v>
      </c>
      <c r="I99" s="622">
        <v>58</v>
      </c>
      <c r="J99" s="622">
        <v>66</v>
      </c>
      <c r="K99" s="622">
        <v>61</v>
      </c>
      <c r="L99" s="1217">
        <v>71</v>
      </c>
      <c r="M99" s="1218">
        <f t="shared" si="10"/>
        <v>412</v>
      </c>
      <c r="N99" s="1219" t="str">
        <f t="shared" si="11"/>
        <v>NO</v>
      </c>
      <c r="O99" s="1218" t="str">
        <f>IF(N99="Yes"," S","")</f>
        <v/>
      </c>
      <c r="P99" s="598"/>
      <c r="Q99" s="598"/>
      <c r="R99" s="598"/>
      <c r="S99" s="2"/>
      <c r="T99" s="2"/>
      <c r="U99" s="2"/>
      <c r="V99" s="2"/>
      <c r="W99" s="2"/>
      <c r="X99" s="2"/>
      <c r="Y99" s="2"/>
    </row>
    <row r="100" spans="1:25" ht="17.25" thickBot="1">
      <c r="A100" s="598"/>
      <c r="B100" s="79" t="s">
        <v>292</v>
      </c>
      <c r="C100" s="441">
        <v>1337</v>
      </c>
      <c r="D100" s="1037" t="s">
        <v>47</v>
      </c>
      <c r="E100" s="746" t="s">
        <v>67</v>
      </c>
      <c r="F100" s="1113" t="s">
        <v>288</v>
      </c>
      <c r="G100" s="621">
        <v>69</v>
      </c>
      <c r="H100" s="622">
        <v>56</v>
      </c>
      <c r="I100" s="622">
        <v>56</v>
      </c>
      <c r="J100" s="622">
        <v>67</v>
      </c>
      <c r="K100" s="622">
        <v>63</v>
      </c>
      <c r="L100" s="1217">
        <v>72</v>
      </c>
      <c r="M100" s="1218">
        <f t="shared" si="10"/>
        <v>383</v>
      </c>
      <c r="N100" s="1219" t="str">
        <f t="shared" si="11"/>
        <v>NO</v>
      </c>
      <c r="O100" s="1218"/>
      <c r="P100" s="598"/>
      <c r="Q100" s="598"/>
      <c r="R100" s="598"/>
      <c r="S100" s="2"/>
      <c r="T100" s="2"/>
      <c r="U100" s="2"/>
      <c r="V100" s="2"/>
      <c r="W100" s="2"/>
      <c r="X100" s="2"/>
      <c r="Y100" s="2"/>
    </row>
    <row r="101" spans="1:25" ht="19.5" thickBot="1">
      <c r="A101" s="598"/>
      <c r="B101" s="1232" t="s">
        <v>271</v>
      </c>
      <c r="C101" s="1233"/>
      <c r="D101" s="1234"/>
      <c r="E101" s="1232" t="s">
        <v>293</v>
      </c>
      <c r="F101" s="1233"/>
      <c r="G101" s="1069"/>
      <c r="H101" s="1069"/>
      <c r="I101" s="1069"/>
      <c r="J101" s="1069"/>
      <c r="K101" s="1069"/>
      <c r="L101" s="1069"/>
      <c r="M101" s="1235" t="s">
        <v>245</v>
      </c>
      <c r="N101" s="1236"/>
      <c r="O101" s="1237">
        <f>COUNT(G90:G100)</f>
        <v>10</v>
      </c>
      <c r="P101" s="598"/>
      <c r="Q101" s="598"/>
      <c r="R101" s="598"/>
      <c r="S101" s="2"/>
      <c r="T101" s="2"/>
      <c r="U101" s="2"/>
      <c r="V101" s="2"/>
      <c r="W101" s="2"/>
      <c r="X101" s="2"/>
      <c r="Y101" s="2"/>
    </row>
    <row r="102" spans="1:25" ht="16.5">
      <c r="A102" s="598"/>
      <c r="B102" s="168"/>
      <c r="C102" s="904"/>
      <c r="D102" s="1205"/>
      <c r="E102" s="168"/>
      <c r="F102" s="1206"/>
      <c r="G102" s="904"/>
      <c r="H102" s="904"/>
      <c r="I102" s="904"/>
      <c r="J102" s="904"/>
      <c r="K102" s="904"/>
      <c r="L102" s="1057"/>
      <c r="M102" s="983"/>
      <c r="N102" s="1030"/>
      <c r="O102" s="1030"/>
      <c r="P102" s="1030"/>
      <c r="Q102" s="1030"/>
      <c r="R102" s="598"/>
      <c r="S102" s="2"/>
      <c r="T102" s="2"/>
      <c r="U102" s="2"/>
      <c r="V102" s="2"/>
      <c r="W102" s="2"/>
      <c r="X102" s="2"/>
      <c r="Y102" s="2"/>
    </row>
    <row r="103" spans="1:25" ht="17.25" thickBot="1">
      <c r="A103" s="598"/>
      <c r="B103" s="168"/>
      <c r="C103" s="904"/>
      <c r="D103" s="1205"/>
      <c r="E103" s="168"/>
      <c r="F103" s="1206"/>
      <c r="G103" s="904"/>
      <c r="H103" s="904"/>
      <c r="I103" s="904"/>
      <c r="J103" s="904"/>
      <c r="K103" s="904"/>
      <c r="L103" s="1057"/>
      <c r="M103" s="983"/>
      <c r="N103" s="1030"/>
      <c r="O103" s="1030"/>
      <c r="P103" s="1030"/>
      <c r="Q103" s="1030"/>
      <c r="R103" s="598"/>
      <c r="S103" s="2"/>
      <c r="T103" s="2"/>
      <c r="U103" s="2"/>
      <c r="V103" s="2"/>
      <c r="W103" s="2"/>
      <c r="X103" s="2"/>
      <c r="Y103" s="2"/>
    </row>
    <row r="104" spans="1:25" ht="24" thickBot="1">
      <c r="A104" s="598" t="s">
        <v>227</v>
      </c>
      <c r="B104" s="1238" t="str">
        <f>B2</f>
        <v>SAPS  - PROVINCIAL CHAMPIONSHIP 2019</v>
      </c>
      <c r="C104" s="1239"/>
      <c r="D104" s="1239"/>
      <c r="E104" s="1239"/>
      <c r="F104" s="1239"/>
      <c r="G104" s="1239"/>
      <c r="H104" s="1239"/>
      <c r="I104" s="1239"/>
      <c r="J104" s="1239"/>
      <c r="K104" s="1239"/>
      <c r="L104" s="1239"/>
      <c r="M104" s="1239"/>
      <c r="N104" s="1239"/>
      <c r="O104" s="1239"/>
      <c r="P104" s="1240"/>
      <c r="Q104" s="1030"/>
      <c r="R104" s="598"/>
      <c r="S104" s="2"/>
      <c r="T104" s="2"/>
      <c r="U104" s="2"/>
      <c r="V104" s="2"/>
      <c r="W104" s="2"/>
      <c r="X104" s="2"/>
      <c r="Y104" s="2"/>
    </row>
    <row r="105" spans="1:25" ht="17.25" thickBot="1">
      <c r="A105" s="598"/>
      <c r="B105" s="344"/>
      <c r="C105" s="485"/>
      <c r="D105" s="995"/>
      <c r="E105" s="1241"/>
      <c r="F105" s="997"/>
      <c r="G105" s="1242"/>
      <c r="H105" s="1242"/>
      <c r="I105" s="485"/>
      <c r="J105" s="485"/>
      <c r="K105" s="485"/>
      <c r="L105" s="1243"/>
      <c r="M105" s="983"/>
      <c r="N105" s="1030"/>
      <c r="O105" s="1030"/>
      <c r="P105" s="1030"/>
      <c r="Q105" s="1030"/>
      <c r="R105" s="598"/>
      <c r="S105" s="2"/>
      <c r="T105" s="2"/>
      <c r="U105" s="2"/>
      <c r="V105" s="2"/>
      <c r="W105" s="2"/>
      <c r="X105" s="2"/>
      <c r="Y105" s="2"/>
    </row>
    <row r="106" spans="1:25" ht="24" thickBot="1">
      <c r="A106" s="598"/>
      <c r="B106" s="1244" t="str">
        <f>B4</f>
        <v>ISSF EVENT RESULTS -SEPTEMBER 2019</v>
      </c>
      <c r="C106" s="1245"/>
      <c r="D106" s="1245"/>
      <c r="E106" s="1245"/>
      <c r="F106" s="1245"/>
      <c r="G106" s="1245"/>
      <c r="H106" s="1245"/>
      <c r="I106" s="1245"/>
      <c r="J106" s="1245"/>
      <c r="K106" s="1245"/>
      <c r="L106" s="1245"/>
      <c r="M106" s="1245"/>
      <c r="N106" s="1245"/>
      <c r="O106" s="1245"/>
      <c r="P106" s="1246"/>
      <c r="Q106" s="1030"/>
      <c r="R106" s="598"/>
      <c r="S106" s="2"/>
      <c r="T106" s="2"/>
      <c r="U106" s="2"/>
      <c r="V106" s="2"/>
      <c r="W106" s="2"/>
      <c r="X106" s="2"/>
      <c r="Y106" s="2"/>
    </row>
    <row r="107" spans="1:25" ht="17.25" thickBot="1">
      <c r="A107" s="598"/>
      <c r="B107" s="3"/>
      <c r="C107" s="2"/>
      <c r="D107" s="995"/>
      <c r="E107" s="996"/>
      <c r="F107" s="997"/>
      <c r="G107" s="598"/>
      <c r="H107" s="598"/>
      <c r="I107" s="598"/>
      <c r="J107" s="598"/>
      <c r="K107" s="598"/>
      <c r="L107" s="982"/>
      <c r="M107" s="983"/>
      <c r="N107" s="598"/>
      <c r="O107" s="598"/>
      <c r="P107" s="598"/>
      <c r="Q107" s="598"/>
      <c r="R107" s="598"/>
      <c r="S107" s="2"/>
      <c r="T107" s="2"/>
      <c r="U107" s="2"/>
      <c r="V107" s="2"/>
      <c r="W107" s="2"/>
      <c r="X107" s="2"/>
      <c r="Y107" s="2"/>
    </row>
    <row r="108" spans="1:25" ht="50.25" thickBot="1">
      <c r="A108" s="598"/>
      <c r="B108" s="1000" t="s">
        <v>294</v>
      </c>
      <c r="C108" s="1001"/>
      <c r="D108" s="1001"/>
      <c r="E108" s="1001"/>
      <c r="F108" s="1080" t="s">
        <v>295</v>
      </c>
      <c r="G108" s="1005" t="s">
        <v>232</v>
      </c>
      <c r="H108" s="1145" t="s">
        <v>296</v>
      </c>
      <c r="I108" s="1247"/>
      <c r="J108" s="1146"/>
      <c r="K108" s="1248" t="s">
        <v>297</v>
      </c>
      <c r="L108" s="1249"/>
      <c r="M108" s="1249"/>
      <c r="N108" s="1249"/>
      <c r="O108" s="1249"/>
      <c r="P108" s="1250"/>
      <c r="Q108" s="598"/>
      <c r="R108" s="598"/>
      <c r="S108" s="2"/>
      <c r="T108" s="2"/>
      <c r="U108" s="2"/>
      <c r="V108" s="2"/>
      <c r="W108" s="2"/>
      <c r="X108" s="2"/>
      <c r="Y108" s="2"/>
    </row>
    <row r="109" spans="1:25" ht="45.75" thickBot="1">
      <c r="A109" s="598"/>
      <c r="B109" s="282" t="s">
        <v>4</v>
      </c>
      <c r="C109" s="1251" t="s">
        <v>5</v>
      </c>
      <c r="D109" s="802" t="s">
        <v>6</v>
      </c>
      <c r="E109" s="1118" t="s">
        <v>7</v>
      </c>
      <c r="F109" s="1252"/>
      <c r="G109" s="633" t="s">
        <v>235</v>
      </c>
      <c r="H109" s="635" t="s">
        <v>236</v>
      </c>
      <c r="I109" s="1253" t="s">
        <v>298</v>
      </c>
      <c r="J109" s="633" t="s">
        <v>299</v>
      </c>
      <c r="K109" s="634" t="s">
        <v>300</v>
      </c>
      <c r="L109" s="1254" t="s">
        <v>301</v>
      </c>
      <c r="M109" s="1255" t="s">
        <v>298</v>
      </c>
      <c r="N109" s="1256" t="s">
        <v>9</v>
      </c>
      <c r="O109" s="719" t="s">
        <v>239</v>
      </c>
      <c r="P109" s="1257" t="s">
        <v>240</v>
      </c>
      <c r="Q109" s="598"/>
      <c r="R109" s="598"/>
      <c r="S109" s="2"/>
      <c r="T109" s="2"/>
      <c r="U109" s="2"/>
      <c r="V109" s="2"/>
      <c r="W109" s="2"/>
      <c r="X109" s="2"/>
      <c r="Y109" s="2"/>
    </row>
    <row r="110" spans="1:25" ht="16.5">
      <c r="A110" s="598"/>
      <c r="B110" s="496" t="s">
        <v>44</v>
      </c>
      <c r="C110" s="218">
        <v>1620</v>
      </c>
      <c r="D110" s="1037" t="s">
        <v>15</v>
      </c>
      <c r="E110" s="746" t="s">
        <v>24</v>
      </c>
      <c r="F110" s="1113"/>
      <c r="G110" s="640">
        <v>135</v>
      </c>
      <c r="H110" s="218">
        <v>141</v>
      </c>
      <c r="I110" s="79">
        <f t="shared" ref="I110:I119" si="12">SUM(G110:H110)</f>
        <v>276</v>
      </c>
      <c r="J110" s="640">
        <v>95</v>
      </c>
      <c r="K110" s="622">
        <v>95</v>
      </c>
      <c r="L110" s="684">
        <v>95</v>
      </c>
      <c r="M110" s="400">
        <f t="shared" ref="M110:M121" si="13">SUM(J110:L110)</f>
        <v>285</v>
      </c>
      <c r="N110" s="1260">
        <f t="shared" ref="N110:N121" si="14">M110+I110</f>
        <v>561</v>
      </c>
      <c r="O110" s="923"/>
      <c r="P110" s="1261"/>
      <c r="Q110" s="598"/>
      <c r="R110" s="598"/>
      <c r="S110" s="2"/>
      <c r="T110" s="2"/>
      <c r="U110" s="2"/>
      <c r="V110" s="2"/>
      <c r="W110" s="2"/>
      <c r="X110" s="2"/>
      <c r="Y110" s="2"/>
    </row>
    <row r="111" spans="1:25" ht="17.25" thickBot="1">
      <c r="A111" s="598"/>
      <c r="B111" s="506" t="s">
        <v>38</v>
      </c>
      <c r="C111" s="226">
        <v>1539</v>
      </c>
      <c r="D111" s="1031" t="s">
        <v>26</v>
      </c>
      <c r="E111" s="1222" t="s">
        <v>24</v>
      </c>
      <c r="F111" s="1102"/>
      <c r="G111" s="643">
        <v>180</v>
      </c>
      <c r="H111" s="226">
        <v>88</v>
      </c>
      <c r="I111" s="474">
        <f t="shared" si="12"/>
        <v>268</v>
      </c>
      <c r="J111" s="643">
        <v>90</v>
      </c>
      <c r="K111" s="616">
        <v>96</v>
      </c>
      <c r="L111" s="1262">
        <v>96</v>
      </c>
      <c r="M111" s="1045">
        <f t="shared" si="13"/>
        <v>282</v>
      </c>
      <c r="N111" s="1033">
        <f t="shared" si="14"/>
        <v>550</v>
      </c>
      <c r="O111" s="923"/>
      <c r="P111" s="1261"/>
      <c r="Q111" s="598"/>
      <c r="R111" s="598"/>
      <c r="S111" s="2"/>
      <c r="T111" s="2"/>
      <c r="U111" s="2"/>
      <c r="V111" s="2"/>
      <c r="W111" s="2"/>
      <c r="X111" s="2"/>
      <c r="Y111" s="2"/>
    </row>
    <row r="112" spans="1:25" ht="16.5">
      <c r="A112" s="598"/>
      <c r="B112" s="500" t="s">
        <v>224</v>
      </c>
      <c r="C112" s="235">
        <v>1065</v>
      </c>
      <c r="D112" s="1141" t="s">
        <v>47</v>
      </c>
      <c r="E112" s="130" t="s">
        <v>31</v>
      </c>
      <c r="F112" s="1143"/>
      <c r="G112" s="726">
        <v>139</v>
      </c>
      <c r="H112" s="235">
        <v>138</v>
      </c>
      <c r="I112" s="74">
        <f t="shared" si="12"/>
        <v>277</v>
      </c>
      <c r="J112" s="726">
        <v>87</v>
      </c>
      <c r="K112" s="612">
        <v>91</v>
      </c>
      <c r="L112" s="1258">
        <v>97</v>
      </c>
      <c r="M112" s="395">
        <f t="shared" si="13"/>
        <v>275</v>
      </c>
      <c r="N112" s="1263">
        <f t="shared" si="14"/>
        <v>552</v>
      </c>
      <c r="O112" s="766" t="str">
        <f t="shared" ref="O112:O118" si="15">IF(N112&gt;564,"Yes","NO")</f>
        <v>NO</v>
      </c>
      <c r="P112" s="1264" t="str">
        <f>IF(O112="Yes","M","")</f>
        <v/>
      </c>
      <c r="Q112" s="598"/>
      <c r="R112" s="598"/>
      <c r="S112" s="2"/>
      <c r="T112" s="2"/>
      <c r="U112" s="2"/>
      <c r="V112" s="2"/>
      <c r="W112" s="2"/>
      <c r="X112" s="2"/>
      <c r="Y112" s="2"/>
    </row>
    <row r="113" spans="1:25" ht="16.5">
      <c r="A113" s="598"/>
      <c r="B113" s="500" t="s">
        <v>51</v>
      </c>
      <c r="C113" s="235">
        <v>1251</v>
      </c>
      <c r="D113" s="1141" t="s">
        <v>28</v>
      </c>
      <c r="E113" s="130" t="s">
        <v>31</v>
      </c>
      <c r="F113" s="1143"/>
      <c r="G113" s="726">
        <v>164</v>
      </c>
      <c r="H113" s="235">
        <v>84</v>
      </c>
      <c r="I113" s="74">
        <f t="shared" si="12"/>
        <v>248</v>
      </c>
      <c r="J113" s="726">
        <v>94</v>
      </c>
      <c r="K113" s="612">
        <v>95</v>
      </c>
      <c r="L113" s="1258">
        <v>92</v>
      </c>
      <c r="M113" s="395">
        <f t="shared" si="13"/>
        <v>281</v>
      </c>
      <c r="N113" s="1263">
        <f t="shared" si="14"/>
        <v>529</v>
      </c>
      <c r="O113" s="138" t="str">
        <f t="shared" si="15"/>
        <v>NO</v>
      </c>
      <c r="P113" s="1265" t="str">
        <f>IF(O113="Yes","M","")</f>
        <v/>
      </c>
      <c r="Q113" s="598"/>
      <c r="R113" s="598"/>
      <c r="S113" s="2"/>
      <c r="T113" s="2"/>
      <c r="U113" s="2"/>
      <c r="V113" s="2"/>
      <c r="W113" s="2"/>
      <c r="X113" s="2"/>
      <c r="Y113" s="2"/>
    </row>
    <row r="114" spans="1:25" ht="16.5">
      <c r="A114" s="598"/>
      <c r="B114" s="500" t="s">
        <v>43</v>
      </c>
      <c r="C114" s="235">
        <v>2218</v>
      </c>
      <c r="D114" s="1141" t="s">
        <v>26</v>
      </c>
      <c r="E114" s="130" t="s">
        <v>31</v>
      </c>
      <c r="F114" s="1143"/>
      <c r="G114" s="726">
        <v>126</v>
      </c>
      <c r="H114" s="235">
        <v>128</v>
      </c>
      <c r="I114" s="74">
        <f t="shared" si="12"/>
        <v>254</v>
      </c>
      <c r="J114" s="726">
        <v>90</v>
      </c>
      <c r="K114" s="612">
        <v>91</v>
      </c>
      <c r="L114" s="1258">
        <v>88</v>
      </c>
      <c r="M114" s="395">
        <f t="shared" si="13"/>
        <v>269</v>
      </c>
      <c r="N114" s="1263">
        <f t="shared" si="14"/>
        <v>523</v>
      </c>
      <c r="O114" s="138" t="str">
        <f t="shared" si="15"/>
        <v>NO</v>
      </c>
      <c r="P114" s="1265"/>
      <c r="Q114" s="598"/>
      <c r="R114" s="598"/>
      <c r="S114" s="2"/>
      <c r="T114" s="2"/>
      <c r="U114" s="2"/>
      <c r="V114" s="2"/>
      <c r="W114" s="2"/>
      <c r="X114" s="2"/>
      <c r="Y114" s="2"/>
    </row>
    <row r="115" spans="1:25" ht="16.5">
      <c r="A115" s="598"/>
      <c r="B115" s="500" t="s">
        <v>30</v>
      </c>
      <c r="C115" s="235">
        <v>169</v>
      </c>
      <c r="D115" s="1141" t="s">
        <v>26</v>
      </c>
      <c r="E115" s="130" t="s">
        <v>31</v>
      </c>
      <c r="F115" s="1143"/>
      <c r="G115" s="726">
        <v>131</v>
      </c>
      <c r="H115" s="235">
        <v>131</v>
      </c>
      <c r="I115" s="74">
        <f t="shared" si="12"/>
        <v>262</v>
      </c>
      <c r="J115" s="726">
        <v>83</v>
      </c>
      <c r="K115" s="612">
        <v>97</v>
      </c>
      <c r="L115" s="1258">
        <v>78</v>
      </c>
      <c r="M115" s="395">
        <f t="shared" si="13"/>
        <v>258</v>
      </c>
      <c r="N115" s="1263">
        <f t="shared" si="14"/>
        <v>520</v>
      </c>
      <c r="O115" s="138" t="str">
        <f t="shared" si="15"/>
        <v>NO</v>
      </c>
      <c r="P115" s="1265" t="str">
        <f>IF(O115="Yes","M","")</f>
        <v/>
      </c>
      <c r="Q115" s="598"/>
      <c r="R115" s="598"/>
      <c r="S115" s="2"/>
      <c r="T115" s="2"/>
      <c r="U115" s="2"/>
      <c r="V115" s="2"/>
      <c r="W115" s="2"/>
      <c r="X115" s="2"/>
      <c r="Y115" s="2"/>
    </row>
    <row r="116" spans="1:25" ht="16.5">
      <c r="A116" s="598"/>
      <c r="B116" s="500" t="s">
        <v>35</v>
      </c>
      <c r="C116" s="235">
        <v>13</v>
      </c>
      <c r="D116" s="1141" t="s">
        <v>26</v>
      </c>
      <c r="E116" s="130" t="s">
        <v>31</v>
      </c>
      <c r="F116" s="1143"/>
      <c r="G116" s="726">
        <v>126</v>
      </c>
      <c r="H116" s="235">
        <v>128</v>
      </c>
      <c r="I116" s="74">
        <f t="shared" si="12"/>
        <v>254</v>
      </c>
      <c r="J116" s="726">
        <v>262</v>
      </c>
      <c r="K116" s="612"/>
      <c r="L116" s="1258"/>
      <c r="M116" s="395">
        <f t="shared" si="13"/>
        <v>262</v>
      </c>
      <c r="N116" s="1263">
        <f t="shared" si="14"/>
        <v>516</v>
      </c>
      <c r="O116" s="138" t="str">
        <f t="shared" si="15"/>
        <v>NO</v>
      </c>
      <c r="P116" s="1265" t="str">
        <f>IF(O116="Yes","M","")</f>
        <v/>
      </c>
      <c r="Q116" s="598"/>
      <c r="R116" s="598"/>
      <c r="S116" s="2"/>
      <c r="T116" s="2"/>
      <c r="U116" s="2"/>
      <c r="V116" s="2"/>
      <c r="W116" s="2"/>
      <c r="X116" s="2"/>
      <c r="Y116" s="2"/>
    </row>
    <row r="117" spans="1:25" ht="16.5">
      <c r="A117" s="598"/>
      <c r="B117" s="500" t="s">
        <v>92</v>
      </c>
      <c r="C117" s="235">
        <v>1452</v>
      </c>
      <c r="D117" s="1141" t="s">
        <v>34</v>
      </c>
      <c r="E117" s="130" t="s">
        <v>31</v>
      </c>
      <c r="F117" s="1143"/>
      <c r="G117" s="726">
        <v>114</v>
      </c>
      <c r="H117" s="235">
        <v>99</v>
      </c>
      <c r="I117" s="74">
        <f t="shared" si="12"/>
        <v>213</v>
      </c>
      <c r="J117" s="726">
        <v>89</v>
      </c>
      <c r="K117" s="612">
        <v>78</v>
      </c>
      <c r="L117" s="1258">
        <v>93</v>
      </c>
      <c r="M117" s="395">
        <f t="shared" si="13"/>
        <v>260</v>
      </c>
      <c r="N117" s="1263">
        <f t="shared" si="14"/>
        <v>473</v>
      </c>
      <c r="O117" s="138" t="str">
        <f t="shared" si="15"/>
        <v>NO</v>
      </c>
      <c r="P117" s="1265"/>
      <c r="Q117" s="598"/>
      <c r="R117" s="598"/>
      <c r="S117" s="2"/>
      <c r="T117" s="2"/>
      <c r="U117" s="2"/>
      <c r="V117" s="2"/>
      <c r="W117" s="2"/>
      <c r="X117" s="2"/>
      <c r="Y117" s="2"/>
    </row>
    <row r="118" spans="1:25" ht="17.25" thickBot="1">
      <c r="A118" s="598"/>
      <c r="B118" s="506" t="s">
        <v>45</v>
      </c>
      <c r="C118" s="226">
        <v>248</v>
      </c>
      <c r="D118" s="1031" t="s">
        <v>28</v>
      </c>
      <c r="E118" s="1222" t="s">
        <v>31</v>
      </c>
      <c r="F118" s="1102"/>
      <c r="G118" s="643">
        <v>99</v>
      </c>
      <c r="H118" s="226">
        <v>49</v>
      </c>
      <c r="I118" s="85">
        <f t="shared" si="12"/>
        <v>148</v>
      </c>
      <c r="J118" s="643">
        <v>79</v>
      </c>
      <c r="K118" s="616">
        <v>80</v>
      </c>
      <c r="L118" s="661">
        <v>72</v>
      </c>
      <c r="M118" s="406">
        <f t="shared" si="13"/>
        <v>231</v>
      </c>
      <c r="N118" s="1266">
        <f t="shared" si="14"/>
        <v>379</v>
      </c>
      <c r="O118" s="147" t="str">
        <f t="shared" si="15"/>
        <v>NO</v>
      </c>
      <c r="P118" s="1267" t="str">
        <f>IF(O118="Yes","M","")</f>
        <v/>
      </c>
      <c r="Q118" s="598"/>
      <c r="R118" s="598"/>
      <c r="S118" s="2"/>
      <c r="T118" s="2"/>
      <c r="U118" s="2"/>
      <c r="V118" s="2"/>
      <c r="W118" s="2"/>
      <c r="X118" s="2"/>
      <c r="Y118" s="2"/>
    </row>
    <row r="119" spans="1:25" ht="17.25" thickBot="1">
      <c r="A119" s="598"/>
      <c r="B119" s="1268" t="s">
        <v>140</v>
      </c>
      <c r="C119" s="1269">
        <v>1542</v>
      </c>
      <c r="D119" s="802" t="s">
        <v>28</v>
      </c>
      <c r="E119" s="554" t="s">
        <v>48</v>
      </c>
      <c r="F119" s="1270"/>
      <c r="G119" s="626">
        <v>128</v>
      </c>
      <c r="H119" s="809">
        <v>127</v>
      </c>
      <c r="I119" s="490">
        <f t="shared" si="12"/>
        <v>255</v>
      </c>
      <c r="J119" s="1271">
        <v>90</v>
      </c>
      <c r="K119" s="627">
        <v>86</v>
      </c>
      <c r="L119" s="676">
        <v>87</v>
      </c>
      <c r="M119" s="680">
        <f t="shared" si="13"/>
        <v>263</v>
      </c>
      <c r="N119" s="1272">
        <f t="shared" si="14"/>
        <v>518</v>
      </c>
      <c r="O119" s="1273" t="str">
        <f>IF(N119&gt;529,"Yes","NO")</f>
        <v>NO</v>
      </c>
      <c r="P119" s="1274"/>
      <c r="Q119" s="598"/>
      <c r="R119" s="598"/>
      <c r="S119" s="2"/>
      <c r="T119" s="2"/>
      <c r="U119" s="2"/>
      <c r="V119" s="2"/>
      <c r="W119" s="2"/>
      <c r="X119" s="2"/>
      <c r="Y119" s="2"/>
    </row>
    <row r="120" spans="1:25" ht="16.5">
      <c r="A120" s="598"/>
      <c r="B120" s="492" t="s">
        <v>71</v>
      </c>
      <c r="C120" s="233">
        <v>1770</v>
      </c>
      <c r="D120" s="493" t="s">
        <v>26</v>
      </c>
      <c r="E120" s="269" t="s">
        <v>67</v>
      </c>
      <c r="F120" s="1275"/>
      <c r="G120" s="618">
        <v>118</v>
      </c>
      <c r="H120" s="358">
        <v>124</v>
      </c>
      <c r="I120" s="293">
        <f>SUM(G120:H120)</f>
        <v>242</v>
      </c>
      <c r="J120" s="740">
        <v>75</v>
      </c>
      <c r="K120" s="619">
        <v>80</v>
      </c>
      <c r="L120" s="655">
        <v>62</v>
      </c>
      <c r="M120" s="408">
        <f t="shared" si="13"/>
        <v>217</v>
      </c>
      <c r="N120" s="1108">
        <f t="shared" si="14"/>
        <v>459</v>
      </c>
      <c r="O120" s="151" t="str">
        <f>IF(N120&gt;509,"Yes","NO")</f>
        <v>NO</v>
      </c>
      <c r="P120" s="1276" t="str">
        <f>IF(O120="Yes","S","")</f>
        <v/>
      </c>
      <c r="Q120" s="598"/>
      <c r="R120" s="598"/>
      <c r="S120" s="2"/>
      <c r="T120" s="2"/>
      <c r="U120" s="2"/>
      <c r="V120" s="2"/>
      <c r="W120" s="2"/>
      <c r="X120" s="2"/>
      <c r="Y120" s="2"/>
    </row>
    <row r="121" spans="1:25" ht="17.25" thickBot="1">
      <c r="A121" s="598"/>
      <c r="B121" s="524" t="s">
        <v>74</v>
      </c>
      <c r="C121" s="704">
        <v>1291</v>
      </c>
      <c r="D121" s="1096" t="s">
        <v>26</v>
      </c>
      <c r="E121" s="1277" t="s">
        <v>67</v>
      </c>
      <c r="F121" s="1206"/>
      <c r="G121" s="790">
        <v>103</v>
      </c>
      <c r="H121" s="1278">
        <v>84</v>
      </c>
      <c r="I121" s="1279">
        <f>SUM(G121:H121)</f>
        <v>187</v>
      </c>
      <c r="J121" s="702">
        <v>80</v>
      </c>
      <c r="K121" s="703">
        <v>86</v>
      </c>
      <c r="L121" s="1280">
        <v>79</v>
      </c>
      <c r="M121" s="419">
        <f t="shared" si="13"/>
        <v>245</v>
      </c>
      <c r="N121" s="1281">
        <f t="shared" si="14"/>
        <v>432</v>
      </c>
      <c r="O121" s="151" t="str">
        <f>IF(N121&gt;509,"Yes","NO")</f>
        <v>NO</v>
      </c>
      <c r="P121" s="1276"/>
      <c r="Q121" s="598"/>
      <c r="R121" s="598"/>
      <c r="S121" s="2"/>
      <c r="T121" s="2"/>
      <c r="U121" s="2"/>
      <c r="V121" s="2"/>
      <c r="W121" s="2"/>
      <c r="X121" s="2"/>
      <c r="Y121" s="2"/>
    </row>
    <row r="122" spans="1:25" ht="16.5" thickBot="1">
      <c r="A122" s="1282"/>
      <c r="B122" s="1187" t="s">
        <v>271</v>
      </c>
      <c r="C122" s="1188"/>
      <c r="D122" s="1188"/>
      <c r="E122" s="1187" t="s">
        <v>302</v>
      </c>
      <c r="F122" s="1188"/>
      <c r="G122" s="1188"/>
      <c r="H122" s="1188"/>
      <c r="I122" s="1188"/>
      <c r="J122" s="1188"/>
      <c r="K122" s="1188"/>
      <c r="L122" s="1188"/>
      <c r="M122" s="1188"/>
      <c r="N122" s="1070" t="s">
        <v>245</v>
      </c>
      <c r="O122" s="1071"/>
      <c r="P122" s="1072">
        <f>COUNT(G110:G121)</f>
        <v>12</v>
      </c>
      <c r="Q122" s="1282"/>
      <c r="R122" s="1282"/>
      <c r="S122" s="1283"/>
      <c r="T122" s="1283"/>
      <c r="U122" s="1283"/>
      <c r="V122" s="1283"/>
      <c r="W122" s="1283"/>
      <c r="X122" s="1283"/>
      <c r="Y122" s="1283"/>
    </row>
    <row r="123" spans="1:25" ht="16.5">
      <c r="A123" s="598"/>
      <c r="B123" s="3"/>
      <c r="C123" s="2"/>
      <c r="D123" s="995"/>
      <c r="E123" s="996"/>
      <c r="F123" s="997"/>
      <c r="G123" s="598"/>
      <c r="H123" s="598"/>
      <c r="I123" s="598"/>
      <c r="J123" s="598"/>
      <c r="K123" s="598"/>
      <c r="L123" s="982"/>
      <c r="M123" s="983"/>
      <c r="N123" s="598"/>
      <c r="O123" s="598"/>
      <c r="P123" s="598"/>
      <c r="Q123" s="598"/>
      <c r="R123" s="598"/>
      <c r="S123" s="2"/>
      <c r="T123" s="2"/>
      <c r="U123" s="2"/>
      <c r="V123" s="2"/>
      <c r="W123" s="2"/>
      <c r="X123" s="2"/>
      <c r="Y123" s="2"/>
    </row>
    <row r="124" spans="1:25" ht="17.25" thickBot="1">
      <c r="A124" s="598"/>
      <c r="B124" s="3"/>
      <c r="C124" s="2"/>
      <c r="D124" s="995"/>
      <c r="E124" s="996"/>
      <c r="F124" s="997"/>
      <c r="G124" s="598"/>
      <c r="H124" s="598"/>
      <c r="I124" s="598"/>
      <c r="J124" s="598"/>
      <c r="K124" s="598"/>
      <c r="L124" s="982"/>
      <c r="M124" s="983"/>
      <c r="N124" s="598"/>
      <c r="O124" s="598"/>
      <c r="P124" s="598"/>
      <c r="Q124" s="598"/>
      <c r="R124" s="598"/>
      <c r="S124" s="2"/>
      <c r="T124" s="2"/>
      <c r="U124" s="2"/>
      <c r="V124" s="2"/>
      <c r="W124" s="2"/>
      <c r="X124" s="2"/>
      <c r="Y124" s="2"/>
    </row>
    <row r="125" spans="1:25" ht="50.25" thickBot="1">
      <c r="A125" s="598"/>
      <c r="B125" s="1078" t="s">
        <v>303</v>
      </c>
      <c r="C125" s="1079"/>
      <c r="D125" s="1079"/>
      <c r="E125" s="1079"/>
      <c r="F125" s="1080" t="s">
        <v>304</v>
      </c>
      <c r="G125" s="1005" t="s">
        <v>232</v>
      </c>
      <c r="H125" s="1145" t="s">
        <v>305</v>
      </c>
      <c r="I125" s="1247"/>
      <c r="J125" s="1146"/>
      <c r="K125" s="1248" t="s">
        <v>297</v>
      </c>
      <c r="L125" s="1249"/>
      <c r="M125" s="1249"/>
      <c r="N125" s="1249"/>
      <c r="O125" s="1249"/>
      <c r="P125" s="1250"/>
      <c r="Q125" s="598"/>
      <c r="R125" s="598"/>
      <c r="S125" s="2"/>
      <c r="T125" s="2"/>
      <c r="U125" s="2"/>
      <c r="V125" s="2"/>
      <c r="W125" s="2"/>
      <c r="X125" s="2"/>
      <c r="Y125" s="2"/>
    </row>
    <row r="126" spans="1:25" ht="45.75" thickBot="1">
      <c r="A126" s="598"/>
      <c r="B126" s="282" t="s">
        <v>4</v>
      </c>
      <c r="C126" s="1251" t="s">
        <v>5</v>
      </c>
      <c r="D126" s="802" t="s">
        <v>6</v>
      </c>
      <c r="E126" s="554" t="s">
        <v>7</v>
      </c>
      <c r="F126" s="1284"/>
      <c r="G126" s="633" t="s">
        <v>235</v>
      </c>
      <c r="H126" s="635" t="s">
        <v>236</v>
      </c>
      <c r="I126" s="1285" t="s">
        <v>298</v>
      </c>
      <c r="J126" s="633" t="s">
        <v>299</v>
      </c>
      <c r="K126" s="634" t="s">
        <v>300</v>
      </c>
      <c r="L126" s="1254" t="s">
        <v>301</v>
      </c>
      <c r="M126" s="355" t="s">
        <v>298</v>
      </c>
      <c r="N126" s="1256" t="s">
        <v>9</v>
      </c>
      <c r="O126" s="1018" t="s">
        <v>239</v>
      </c>
      <c r="P126" s="692" t="s">
        <v>240</v>
      </c>
      <c r="Q126" s="1286"/>
      <c r="R126" s="598"/>
      <c r="S126" s="2"/>
      <c r="T126" s="2"/>
      <c r="U126" s="2"/>
      <c r="V126" s="2"/>
      <c r="W126" s="2"/>
      <c r="X126" s="2"/>
      <c r="Y126" s="2"/>
    </row>
    <row r="127" spans="1:25" ht="16.5">
      <c r="A127" s="598"/>
      <c r="B127" s="518" t="s">
        <v>44</v>
      </c>
      <c r="C127" s="610">
        <v>1620</v>
      </c>
      <c r="D127" s="1026" t="s">
        <v>15</v>
      </c>
      <c r="E127" s="729" t="s">
        <v>24</v>
      </c>
      <c r="F127" s="1027"/>
      <c r="G127" s="720">
        <v>140</v>
      </c>
      <c r="H127" s="610">
        <v>143</v>
      </c>
      <c r="I127" s="65">
        <f t="shared" ref="I127:I148" si="16">SUM(G127:H127)</f>
        <v>283</v>
      </c>
      <c r="J127" s="720">
        <v>97</v>
      </c>
      <c r="K127" s="609">
        <v>93</v>
      </c>
      <c r="L127" s="1287">
        <v>94</v>
      </c>
      <c r="M127" s="788">
        <f t="shared" ref="M127:M148" si="17">SUM(J127:L127)</f>
        <v>284</v>
      </c>
      <c r="N127" s="614">
        <f t="shared" ref="N127:N148" si="18">M127+I127</f>
        <v>567</v>
      </c>
      <c r="O127" s="1288"/>
      <c r="P127" s="1289"/>
      <c r="Q127" s="1030"/>
      <c r="R127" s="598"/>
      <c r="S127" s="2"/>
      <c r="T127" s="2"/>
      <c r="U127" s="2"/>
      <c r="V127" s="2"/>
      <c r="W127" s="2"/>
      <c r="X127" s="2"/>
      <c r="Y127" s="2"/>
    </row>
    <row r="128" spans="1:25" ht="16.5">
      <c r="A128" s="598"/>
      <c r="B128" s="496" t="s">
        <v>132</v>
      </c>
      <c r="C128" s="218">
        <v>2</v>
      </c>
      <c r="D128" s="1037" t="s">
        <v>26</v>
      </c>
      <c r="E128" s="746" t="s">
        <v>24</v>
      </c>
      <c r="F128" s="1113"/>
      <c r="G128" s="640">
        <v>144</v>
      </c>
      <c r="H128" s="218">
        <v>143</v>
      </c>
      <c r="I128" s="79">
        <f t="shared" si="16"/>
        <v>287</v>
      </c>
      <c r="J128" s="640">
        <v>94</v>
      </c>
      <c r="K128" s="622">
        <v>79</v>
      </c>
      <c r="L128" s="684">
        <v>92</v>
      </c>
      <c r="M128" s="400">
        <f t="shared" si="17"/>
        <v>265</v>
      </c>
      <c r="N128" s="1290">
        <f t="shared" si="18"/>
        <v>552</v>
      </c>
      <c r="O128" s="1291"/>
      <c r="P128" s="1292"/>
      <c r="Q128" s="1030"/>
      <c r="R128" s="598"/>
      <c r="S128" s="2"/>
      <c r="T128" s="2"/>
      <c r="U128" s="2"/>
      <c r="V128" s="2"/>
      <c r="W128" s="2"/>
      <c r="X128" s="2"/>
      <c r="Y128" s="2"/>
    </row>
    <row r="129" spans="1:25" ht="17.25" thickBot="1">
      <c r="A129" s="598"/>
      <c r="B129" s="524" t="s">
        <v>252</v>
      </c>
      <c r="C129" s="704">
        <v>1383</v>
      </c>
      <c r="D129" s="1096" t="s">
        <v>21</v>
      </c>
      <c r="E129" s="1277" t="s">
        <v>24</v>
      </c>
      <c r="F129" s="1097"/>
      <c r="G129" s="702">
        <v>135</v>
      </c>
      <c r="H129" s="704">
        <v>140</v>
      </c>
      <c r="I129" s="122">
        <f t="shared" si="16"/>
        <v>275</v>
      </c>
      <c r="J129" s="702">
        <v>87</v>
      </c>
      <c r="K129" s="703">
        <v>93</v>
      </c>
      <c r="L129" s="1280">
        <v>96</v>
      </c>
      <c r="M129" s="419">
        <f t="shared" si="17"/>
        <v>276</v>
      </c>
      <c r="N129" s="538">
        <f t="shared" si="18"/>
        <v>551</v>
      </c>
      <c r="O129" s="1291"/>
      <c r="P129" s="1292"/>
      <c r="Q129" s="1030"/>
      <c r="R129" s="598"/>
      <c r="S129" s="2"/>
      <c r="T129" s="2"/>
      <c r="U129" s="2"/>
      <c r="V129" s="2"/>
      <c r="W129" s="2"/>
      <c r="X129" s="2"/>
      <c r="Y129" s="2"/>
    </row>
    <row r="130" spans="1:25" ht="16.5">
      <c r="A130" s="598"/>
      <c r="B130" s="568" t="s">
        <v>51</v>
      </c>
      <c r="C130" s="1139">
        <v>1281</v>
      </c>
      <c r="D130" s="1083" t="s">
        <v>26</v>
      </c>
      <c r="E130" s="1087" t="s">
        <v>31</v>
      </c>
      <c r="F130" s="1140"/>
      <c r="G130" s="1293">
        <v>141</v>
      </c>
      <c r="H130" s="216">
        <v>136</v>
      </c>
      <c r="I130" s="1294">
        <f t="shared" si="16"/>
        <v>277</v>
      </c>
      <c r="J130" s="1293">
        <v>283</v>
      </c>
      <c r="K130" s="638"/>
      <c r="L130" s="1295"/>
      <c r="M130" s="788">
        <f t="shared" si="17"/>
        <v>283</v>
      </c>
      <c r="N130" s="1296">
        <f t="shared" si="18"/>
        <v>560</v>
      </c>
      <c r="O130" s="766" t="str">
        <f t="shared" ref="O130:O139" si="19">IF(N130&gt;564,"Yes","NO")</f>
        <v>NO</v>
      </c>
      <c r="P130" s="1297" t="str">
        <f t="shared" ref="P130:P139" si="20">IF(O130="Yes","M","")</f>
        <v/>
      </c>
      <c r="Q130" s="1030"/>
      <c r="R130" s="598"/>
      <c r="S130" s="2"/>
      <c r="T130" s="2"/>
      <c r="U130" s="2"/>
      <c r="V130" s="2"/>
      <c r="W130" s="2"/>
      <c r="X130" s="2"/>
      <c r="Y130" s="2"/>
    </row>
    <row r="131" spans="1:25" ht="16.5">
      <c r="A131" s="598"/>
      <c r="B131" s="496" t="s">
        <v>38</v>
      </c>
      <c r="C131" s="363">
        <v>1539</v>
      </c>
      <c r="D131" s="1037" t="s">
        <v>34</v>
      </c>
      <c r="E131" s="746" t="s">
        <v>31</v>
      </c>
      <c r="F131" s="1113"/>
      <c r="G131" s="621">
        <v>137</v>
      </c>
      <c r="H131" s="218">
        <v>139</v>
      </c>
      <c r="I131" s="79">
        <f t="shared" si="16"/>
        <v>276</v>
      </c>
      <c r="J131" s="621">
        <v>283</v>
      </c>
      <c r="K131" s="622"/>
      <c r="L131" s="684"/>
      <c r="M131" s="400">
        <f t="shared" si="17"/>
        <v>283</v>
      </c>
      <c r="N131" s="591">
        <f t="shared" si="18"/>
        <v>559</v>
      </c>
      <c r="O131" s="138" t="str">
        <f t="shared" si="19"/>
        <v>NO</v>
      </c>
      <c r="P131" s="1298" t="str">
        <f t="shared" si="20"/>
        <v/>
      </c>
      <c r="Q131" s="1030"/>
      <c r="R131" s="598"/>
      <c r="S131" s="2"/>
      <c r="T131" s="2"/>
      <c r="U131" s="2"/>
      <c r="V131" s="2"/>
      <c r="W131" s="2"/>
      <c r="X131" s="2"/>
      <c r="Y131" s="2"/>
    </row>
    <row r="132" spans="1:25" ht="16.5">
      <c r="A132" s="598"/>
      <c r="B132" s="500" t="s">
        <v>224</v>
      </c>
      <c r="C132" s="368">
        <v>1065</v>
      </c>
      <c r="D132" s="1141" t="s">
        <v>47</v>
      </c>
      <c r="E132" s="130" t="s">
        <v>31</v>
      </c>
      <c r="F132" s="1143"/>
      <c r="G132" s="621">
        <v>132</v>
      </c>
      <c r="H132" s="218">
        <v>139</v>
      </c>
      <c r="I132" s="79">
        <f t="shared" si="16"/>
        <v>271</v>
      </c>
      <c r="J132" s="621">
        <v>88</v>
      </c>
      <c r="K132" s="612">
        <v>94</v>
      </c>
      <c r="L132" s="1258">
        <v>84</v>
      </c>
      <c r="M132" s="400">
        <f t="shared" si="17"/>
        <v>266</v>
      </c>
      <c r="N132" s="591">
        <f t="shared" si="18"/>
        <v>537</v>
      </c>
      <c r="O132" s="138" t="str">
        <f t="shared" si="19"/>
        <v>NO</v>
      </c>
      <c r="P132" s="1298"/>
      <c r="Q132" s="1030"/>
      <c r="R132" s="598"/>
      <c r="S132" s="2"/>
      <c r="T132" s="2"/>
      <c r="U132" s="2"/>
      <c r="V132" s="2"/>
      <c r="W132" s="2"/>
      <c r="X132" s="2"/>
      <c r="Y132" s="2"/>
    </row>
    <row r="133" spans="1:25" ht="16.5">
      <c r="A133" s="598"/>
      <c r="B133" s="500" t="s">
        <v>40</v>
      </c>
      <c r="C133" s="368">
        <v>506</v>
      </c>
      <c r="D133" s="1141" t="s">
        <v>28</v>
      </c>
      <c r="E133" s="130" t="s">
        <v>31</v>
      </c>
      <c r="F133" s="1143"/>
      <c r="G133" s="621">
        <v>167</v>
      </c>
      <c r="H133" s="218">
        <v>86</v>
      </c>
      <c r="I133" s="79">
        <f t="shared" si="16"/>
        <v>253</v>
      </c>
      <c r="J133" s="621">
        <v>92</v>
      </c>
      <c r="K133" s="612">
        <v>88</v>
      </c>
      <c r="L133" s="1258">
        <v>94</v>
      </c>
      <c r="M133" s="400">
        <f t="shared" si="17"/>
        <v>274</v>
      </c>
      <c r="N133" s="591">
        <f t="shared" si="18"/>
        <v>527</v>
      </c>
      <c r="O133" s="138" t="str">
        <f>IF(N133&gt;564,"Yes","NO")</f>
        <v>NO</v>
      </c>
      <c r="P133" s="1298"/>
      <c r="Q133" s="1030"/>
      <c r="R133" s="598"/>
      <c r="S133" s="2"/>
      <c r="T133" s="2"/>
      <c r="U133" s="2"/>
      <c r="V133" s="2"/>
      <c r="W133" s="2"/>
      <c r="X133" s="2"/>
      <c r="Y133" s="2"/>
    </row>
    <row r="134" spans="1:25" ht="16.5">
      <c r="A134" s="598"/>
      <c r="B134" s="500" t="s">
        <v>43</v>
      </c>
      <c r="C134" s="368">
        <v>2218</v>
      </c>
      <c r="D134" s="1141" t="s">
        <v>26</v>
      </c>
      <c r="E134" s="130" t="s">
        <v>31</v>
      </c>
      <c r="F134" s="1143"/>
      <c r="G134" s="621">
        <v>123</v>
      </c>
      <c r="H134" s="218">
        <v>130</v>
      </c>
      <c r="I134" s="79">
        <f t="shared" si="16"/>
        <v>253</v>
      </c>
      <c r="J134" s="621">
        <v>91</v>
      </c>
      <c r="K134" s="612">
        <v>91</v>
      </c>
      <c r="L134" s="1258">
        <v>87</v>
      </c>
      <c r="M134" s="400">
        <f t="shared" si="17"/>
        <v>269</v>
      </c>
      <c r="N134" s="591">
        <f t="shared" si="18"/>
        <v>522</v>
      </c>
      <c r="O134" s="138" t="str">
        <f t="shared" si="19"/>
        <v>NO</v>
      </c>
      <c r="P134" s="1298"/>
      <c r="Q134" s="1030"/>
      <c r="R134" s="598"/>
      <c r="S134" s="2"/>
      <c r="T134" s="2"/>
      <c r="U134" s="2"/>
      <c r="V134" s="2"/>
      <c r="W134" s="2"/>
      <c r="X134" s="2"/>
      <c r="Y134" s="2"/>
    </row>
    <row r="135" spans="1:25" ht="16.5">
      <c r="A135" s="598"/>
      <c r="B135" s="500" t="s">
        <v>241</v>
      </c>
      <c r="C135" s="368">
        <v>1668</v>
      </c>
      <c r="D135" s="1141" t="s">
        <v>26</v>
      </c>
      <c r="E135" s="130" t="s">
        <v>31</v>
      </c>
      <c r="F135" s="1143"/>
      <c r="G135" s="621">
        <v>131</v>
      </c>
      <c r="H135" s="218">
        <v>127</v>
      </c>
      <c r="I135" s="79">
        <f t="shared" si="16"/>
        <v>258</v>
      </c>
      <c r="J135" s="621">
        <v>89</v>
      </c>
      <c r="K135" s="612">
        <v>81</v>
      </c>
      <c r="L135" s="1258">
        <v>92</v>
      </c>
      <c r="M135" s="400">
        <f t="shared" si="17"/>
        <v>262</v>
      </c>
      <c r="N135" s="591">
        <f t="shared" si="18"/>
        <v>520</v>
      </c>
      <c r="O135" s="138" t="str">
        <f t="shared" si="19"/>
        <v>NO</v>
      </c>
      <c r="P135" s="1298"/>
      <c r="Q135" s="1030"/>
      <c r="R135" s="598"/>
      <c r="S135" s="2"/>
      <c r="T135" s="2"/>
      <c r="U135" s="2"/>
      <c r="V135" s="2"/>
      <c r="W135" s="2"/>
      <c r="X135" s="2"/>
      <c r="Y135" s="2"/>
    </row>
    <row r="136" spans="1:25" ht="16.5">
      <c r="A136" s="598"/>
      <c r="B136" s="500" t="s">
        <v>30</v>
      </c>
      <c r="C136" s="368">
        <v>169</v>
      </c>
      <c r="D136" s="1141" t="s">
        <v>26</v>
      </c>
      <c r="E136" s="130" t="s">
        <v>31</v>
      </c>
      <c r="F136" s="1143"/>
      <c r="G136" s="702">
        <v>131</v>
      </c>
      <c r="H136" s="704">
        <v>129</v>
      </c>
      <c r="I136" s="79">
        <f t="shared" si="16"/>
        <v>260</v>
      </c>
      <c r="J136" s="790">
        <v>86</v>
      </c>
      <c r="K136" s="612">
        <v>84</v>
      </c>
      <c r="L136" s="1258">
        <v>90</v>
      </c>
      <c r="M136" s="400">
        <f t="shared" si="17"/>
        <v>260</v>
      </c>
      <c r="N136" s="591">
        <f t="shared" si="18"/>
        <v>520</v>
      </c>
      <c r="O136" s="138" t="str">
        <f t="shared" si="19"/>
        <v>NO</v>
      </c>
      <c r="P136" s="1298" t="str">
        <f t="shared" si="20"/>
        <v/>
      </c>
      <c r="Q136" s="1030"/>
      <c r="R136" s="598"/>
      <c r="S136" s="2"/>
      <c r="T136" s="2"/>
      <c r="U136" s="2"/>
      <c r="V136" s="2"/>
      <c r="W136" s="2"/>
      <c r="X136" s="2"/>
      <c r="Y136" s="2"/>
    </row>
    <row r="137" spans="1:25" ht="16.5">
      <c r="A137" s="598"/>
      <c r="B137" s="496" t="s">
        <v>254</v>
      </c>
      <c r="C137" s="218">
        <v>283</v>
      </c>
      <c r="D137" s="1037" t="s">
        <v>26</v>
      </c>
      <c r="E137" s="746" t="s">
        <v>31</v>
      </c>
      <c r="F137" s="1113"/>
      <c r="G137" s="640">
        <v>128</v>
      </c>
      <c r="H137" s="218">
        <v>127</v>
      </c>
      <c r="I137" s="79">
        <f t="shared" si="16"/>
        <v>255</v>
      </c>
      <c r="J137" s="640">
        <v>81</v>
      </c>
      <c r="K137" s="622">
        <v>84</v>
      </c>
      <c r="L137" s="684">
        <v>88</v>
      </c>
      <c r="M137" s="400">
        <f t="shared" si="17"/>
        <v>253</v>
      </c>
      <c r="N137" s="591">
        <f t="shared" si="18"/>
        <v>508</v>
      </c>
      <c r="O137" s="138" t="str">
        <f>IF(N137&gt;509,"Yes","NO")</f>
        <v>NO</v>
      </c>
      <c r="P137" s="1290" t="str">
        <f>IF(O137="Yes","S","")</f>
        <v/>
      </c>
      <c r="Q137" s="1030"/>
      <c r="R137" s="598"/>
      <c r="S137" s="2"/>
      <c r="T137" s="2"/>
      <c r="U137" s="2"/>
      <c r="V137" s="2"/>
      <c r="W137" s="2"/>
      <c r="X137" s="2"/>
      <c r="Y137" s="2"/>
    </row>
    <row r="138" spans="1:25" ht="16.5">
      <c r="A138" s="598"/>
      <c r="B138" s="500" t="s">
        <v>36</v>
      </c>
      <c r="C138" s="235">
        <v>3623</v>
      </c>
      <c r="D138" s="1141" t="s">
        <v>26</v>
      </c>
      <c r="E138" s="130" t="s">
        <v>31</v>
      </c>
      <c r="F138" s="1143"/>
      <c r="G138" s="726">
        <v>129</v>
      </c>
      <c r="H138" s="235">
        <v>128</v>
      </c>
      <c r="I138" s="95">
        <f t="shared" si="16"/>
        <v>257</v>
      </c>
      <c r="J138" s="624">
        <v>81</v>
      </c>
      <c r="K138" s="612">
        <v>87</v>
      </c>
      <c r="L138" s="1258">
        <v>75</v>
      </c>
      <c r="M138" s="400">
        <f t="shared" si="17"/>
        <v>243</v>
      </c>
      <c r="N138" s="591">
        <f t="shared" si="18"/>
        <v>500</v>
      </c>
      <c r="O138" s="138" t="str">
        <f t="shared" si="19"/>
        <v>NO</v>
      </c>
      <c r="P138" s="1298" t="str">
        <f t="shared" si="20"/>
        <v/>
      </c>
      <c r="Q138" s="1030"/>
      <c r="R138" s="598"/>
      <c r="S138" s="2"/>
      <c r="T138" s="2"/>
      <c r="U138" s="2"/>
      <c r="V138" s="2"/>
      <c r="W138" s="2"/>
      <c r="X138" s="2"/>
      <c r="Y138" s="2"/>
    </row>
    <row r="139" spans="1:25" ht="17.25" thickBot="1">
      <c r="A139" s="598"/>
      <c r="B139" s="500" t="s">
        <v>92</v>
      </c>
      <c r="C139" s="235">
        <v>1452</v>
      </c>
      <c r="D139" s="1141" t="s">
        <v>34</v>
      </c>
      <c r="E139" s="130" t="s">
        <v>31</v>
      </c>
      <c r="F139" s="1143"/>
      <c r="G139" s="726">
        <v>124</v>
      </c>
      <c r="H139" s="235">
        <v>120</v>
      </c>
      <c r="I139" s="122">
        <f t="shared" si="16"/>
        <v>244</v>
      </c>
      <c r="J139" s="624">
        <v>84</v>
      </c>
      <c r="K139" s="612">
        <v>74</v>
      </c>
      <c r="L139" s="1258">
        <v>83</v>
      </c>
      <c r="M139" s="406">
        <f t="shared" si="17"/>
        <v>241</v>
      </c>
      <c r="N139" s="1299">
        <f t="shared" si="18"/>
        <v>485</v>
      </c>
      <c r="O139" s="147" t="str">
        <f t="shared" si="19"/>
        <v>NO</v>
      </c>
      <c r="P139" s="1298" t="str">
        <f t="shared" si="20"/>
        <v/>
      </c>
      <c r="Q139" s="1030"/>
      <c r="R139" s="598"/>
      <c r="S139" s="2"/>
      <c r="T139" s="2"/>
      <c r="U139" s="2"/>
      <c r="V139" s="2"/>
      <c r="W139" s="2"/>
      <c r="X139" s="2"/>
      <c r="Y139" s="2"/>
    </row>
    <row r="140" spans="1:25" ht="16.5">
      <c r="A140" s="598"/>
      <c r="B140" s="518" t="s">
        <v>37</v>
      </c>
      <c r="C140" s="610">
        <v>1569</v>
      </c>
      <c r="D140" s="1026" t="s">
        <v>28</v>
      </c>
      <c r="E140" s="729" t="s">
        <v>48</v>
      </c>
      <c r="F140" s="1027"/>
      <c r="G140" s="720">
        <v>165</v>
      </c>
      <c r="H140" s="610">
        <v>76</v>
      </c>
      <c r="I140" s="65">
        <f t="shared" si="16"/>
        <v>241</v>
      </c>
      <c r="J140" s="720">
        <v>89</v>
      </c>
      <c r="K140" s="609">
        <v>84</v>
      </c>
      <c r="L140" s="1287">
        <v>89</v>
      </c>
      <c r="M140" s="1300">
        <f t="shared" si="17"/>
        <v>262</v>
      </c>
      <c r="N140" s="1301">
        <f t="shared" si="18"/>
        <v>503</v>
      </c>
      <c r="O140" s="214" t="str">
        <f>IF(N140&gt;529,"Yes","NO")</f>
        <v>NO</v>
      </c>
      <c r="P140" s="1302" t="str">
        <f>IF(O140="Yes","G","")</f>
        <v/>
      </c>
      <c r="Q140" s="1030"/>
      <c r="R140" s="598"/>
      <c r="S140" s="2"/>
      <c r="T140" s="2"/>
      <c r="U140" s="2"/>
      <c r="V140" s="2"/>
      <c r="W140" s="2"/>
      <c r="X140" s="2"/>
      <c r="Y140" s="2"/>
    </row>
    <row r="141" spans="1:25" ht="17.25" thickBot="1">
      <c r="A141" s="598"/>
      <c r="B141" s="496" t="s">
        <v>55</v>
      </c>
      <c r="C141" s="218">
        <v>1542</v>
      </c>
      <c r="D141" s="1037" t="s">
        <v>28</v>
      </c>
      <c r="E141" s="746" t="s">
        <v>48</v>
      </c>
      <c r="F141" s="1113"/>
      <c r="G141" s="640">
        <v>120</v>
      </c>
      <c r="H141" s="218">
        <v>129</v>
      </c>
      <c r="I141" s="79">
        <f t="shared" si="16"/>
        <v>249</v>
      </c>
      <c r="J141" s="702">
        <v>82</v>
      </c>
      <c r="K141" s="703">
        <v>86</v>
      </c>
      <c r="L141" s="1280">
        <v>76</v>
      </c>
      <c r="M141" s="406">
        <f t="shared" si="17"/>
        <v>244</v>
      </c>
      <c r="N141" s="1290">
        <f t="shared" si="18"/>
        <v>493</v>
      </c>
      <c r="O141" s="138" t="str">
        <f>IF(N141&gt;529,"Yes","NO")</f>
        <v>NO</v>
      </c>
      <c r="P141" s="764" t="str">
        <f>IF(O141="Yes","G","")</f>
        <v/>
      </c>
      <c r="Q141" s="1030"/>
      <c r="R141" s="598"/>
      <c r="S141" s="2"/>
      <c r="T141" s="2"/>
      <c r="U141" s="2"/>
      <c r="V141" s="2"/>
      <c r="W141" s="2"/>
      <c r="X141" s="2"/>
      <c r="Y141" s="2"/>
    </row>
    <row r="142" spans="1:25" ht="16.5">
      <c r="A142" s="598"/>
      <c r="B142" s="568" t="s">
        <v>267</v>
      </c>
      <c r="C142" s="216">
        <v>1465</v>
      </c>
      <c r="D142" s="1083" t="s">
        <v>21</v>
      </c>
      <c r="E142" s="1087" t="s">
        <v>67</v>
      </c>
      <c r="F142" s="1140"/>
      <c r="G142" s="637">
        <v>131</v>
      </c>
      <c r="H142" s="216">
        <v>132</v>
      </c>
      <c r="I142" s="1294">
        <f t="shared" si="16"/>
        <v>263</v>
      </c>
      <c r="J142" s="637">
        <v>85</v>
      </c>
      <c r="K142" s="638">
        <v>85</v>
      </c>
      <c r="L142" s="1211">
        <v>84</v>
      </c>
      <c r="M142" s="419">
        <f t="shared" si="17"/>
        <v>254</v>
      </c>
      <c r="N142" s="584">
        <f t="shared" si="18"/>
        <v>517</v>
      </c>
      <c r="O142" s="245" t="str">
        <f t="shared" ref="O142:O148" si="21">IF(N142&gt;509,"Yes","NO")</f>
        <v>Yes</v>
      </c>
      <c r="P142" s="649" t="str">
        <f t="shared" ref="P142:P148" si="22">IF(O142="Yes","S","")</f>
        <v>S</v>
      </c>
      <c r="Q142" s="1030"/>
      <c r="R142" s="598"/>
      <c r="S142" s="2"/>
      <c r="T142" s="2"/>
      <c r="U142" s="2"/>
      <c r="V142" s="2"/>
      <c r="W142" s="2"/>
      <c r="X142" s="2"/>
      <c r="Y142" s="2"/>
    </row>
    <row r="143" spans="1:25" ht="16.5">
      <c r="A143" s="598"/>
      <c r="B143" s="496" t="s">
        <v>64</v>
      </c>
      <c r="C143" s="218">
        <v>1268</v>
      </c>
      <c r="D143" s="1037" t="s">
        <v>28</v>
      </c>
      <c r="E143" s="746" t="s">
        <v>67</v>
      </c>
      <c r="F143" s="1113"/>
      <c r="G143" s="640">
        <v>121</v>
      </c>
      <c r="H143" s="218">
        <v>130</v>
      </c>
      <c r="I143" s="79">
        <f t="shared" si="16"/>
        <v>251</v>
      </c>
      <c r="J143" s="640">
        <v>82</v>
      </c>
      <c r="K143" s="622">
        <v>92</v>
      </c>
      <c r="L143" s="684">
        <v>87</v>
      </c>
      <c r="M143" s="400">
        <f t="shared" si="17"/>
        <v>261</v>
      </c>
      <c r="N143" s="591">
        <f t="shared" si="18"/>
        <v>512</v>
      </c>
      <c r="O143" s="138" t="str">
        <f t="shared" si="21"/>
        <v>Yes</v>
      </c>
      <c r="P143" s="1290"/>
      <c r="Q143" s="1030"/>
      <c r="R143" s="598"/>
      <c r="S143" s="2"/>
      <c r="T143" s="2"/>
      <c r="U143" s="2"/>
      <c r="V143" s="2"/>
      <c r="W143" s="2"/>
      <c r="X143" s="2"/>
      <c r="Y143" s="2"/>
    </row>
    <row r="144" spans="1:25" ht="16.5">
      <c r="A144" s="598"/>
      <c r="B144" s="496" t="s">
        <v>65</v>
      </c>
      <c r="C144" s="218">
        <v>1228</v>
      </c>
      <c r="D144" s="1037" t="s">
        <v>28</v>
      </c>
      <c r="E144" s="746" t="s">
        <v>67</v>
      </c>
      <c r="F144" s="1113"/>
      <c r="G144" s="640">
        <v>157</v>
      </c>
      <c r="H144" s="218">
        <v>83</v>
      </c>
      <c r="I144" s="746">
        <f t="shared" si="16"/>
        <v>240</v>
      </c>
      <c r="J144" s="640">
        <v>85</v>
      </c>
      <c r="K144" s="622">
        <v>90</v>
      </c>
      <c r="L144" s="684">
        <v>86</v>
      </c>
      <c r="M144" s="400">
        <f t="shared" si="17"/>
        <v>261</v>
      </c>
      <c r="N144" s="591">
        <f t="shared" si="18"/>
        <v>501</v>
      </c>
      <c r="O144" s="138" t="str">
        <f t="shared" si="21"/>
        <v>NO</v>
      </c>
      <c r="P144" s="1290" t="str">
        <f t="shared" si="22"/>
        <v/>
      </c>
      <c r="Q144" s="1030"/>
      <c r="R144" s="598"/>
      <c r="S144" s="2"/>
      <c r="T144" s="2"/>
      <c r="U144" s="2"/>
      <c r="V144" s="2"/>
      <c r="W144" s="2"/>
      <c r="X144" s="2"/>
      <c r="Y144" s="2"/>
    </row>
    <row r="145" spans="1:25" ht="16.5">
      <c r="A145" s="598"/>
      <c r="B145" s="496" t="s">
        <v>74</v>
      </c>
      <c r="C145" s="233">
        <v>1291</v>
      </c>
      <c r="D145" s="493" t="s">
        <v>15</v>
      </c>
      <c r="E145" s="269" t="s">
        <v>67</v>
      </c>
      <c r="F145" s="1113"/>
      <c r="G145" s="640">
        <v>116</v>
      </c>
      <c r="H145" s="218">
        <v>106</v>
      </c>
      <c r="I145" s="79">
        <f t="shared" si="16"/>
        <v>222</v>
      </c>
      <c r="J145" s="640">
        <v>83</v>
      </c>
      <c r="K145" s="622">
        <v>82</v>
      </c>
      <c r="L145" s="684">
        <v>88</v>
      </c>
      <c r="M145" s="400">
        <f t="shared" si="17"/>
        <v>253</v>
      </c>
      <c r="N145" s="591">
        <f t="shared" si="18"/>
        <v>475</v>
      </c>
      <c r="O145" s="138" t="str">
        <f>IF(N145&gt;509,"Yes","NO")</f>
        <v>NO</v>
      </c>
      <c r="P145" s="1290" t="str">
        <f>IF(O145="Yes","S","")</f>
        <v/>
      </c>
      <c r="Q145" s="1030"/>
      <c r="R145" s="598"/>
      <c r="S145" s="2"/>
      <c r="T145" s="2"/>
      <c r="U145" s="2"/>
      <c r="V145" s="2"/>
      <c r="W145" s="2"/>
      <c r="X145" s="2"/>
      <c r="Y145" s="2"/>
    </row>
    <row r="146" spans="1:25" ht="16.5">
      <c r="A146" s="598"/>
      <c r="B146" s="496" t="s">
        <v>68</v>
      </c>
      <c r="C146" s="233">
        <v>1719</v>
      </c>
      <c r="D146" s="493" t="s">
        <v>34</v>
      </c>
      <c r="E146" s="269" t="s">
        <v>67</v>
      </c>
      <c r="F146" s="1113"/>
      <c r="G146" s="640">
        <v>113</v>
      </c>
      <c r="H146" s="218">
        <v>118</v>
      </c>
      <c r="I146" s="79">
        <f t="shared" si="16"/>
        <v>231</v>
      </c>
      <c r="J146" s="640">
        <v>73</v>
      </c>
      <c r="K146" s="622">
        <v>81</v>
      </c>
      <c r="L146" s="684">
        <v>81</v>
      </c>
      <c r="M146" s="400">
        <f t="shared" si="17"/>
        <v>235</v>
      </c>
      <c r="N146" s="591">
        <f t="shared" si="18"/>
        <v>466</v>
      </c>
      <c r="O146" s="138" t="str">
        <f>IF(N146&gt;509,"Yes","NO")</f>
        <v>NO</v>
      </c>
      <c r="P146" s="1290" t="str">
        <f>IF(O146="Yes","S","")</f>
        <v/>
      </c>
      <c r="Q146" s="1030"/>
      <c r="R146" s="598"/>
      <c r="S146" s="2"/>
      <c r="T146" s="2"/>
      <c r="U146" s="2"/>
      <c r="V146" s="2"/>
      <c r="W146" s="2"/>
      <c r="X146" s="2"/>
      <c r="Y146" s="2"/>
    </row>
    <row r="147" spans="1:25" ht="16.5">
      <c r="A147" s="598"/>
      <c r="B147" s="496" t="s">
        <v>115</v>
      </c>
      <c r="C147" s="233">
        <v>1229</v>
      </c>
      <c r="D147" s="493" t="s">
        <v>28</v>
      </c>
      <c r="E147" s="269" t="s">
        <v>67</v>
      </c>
      <c r="F147" s="1113"/>
      <c r="G147" s="740">
        <v>118</v>
      </c>
      <c r="H147" s="233">
        <v>77</v>
      </c>
      <c r="I147" s="79">
        <f t="shared" si="16"/>
        <v>195</v>
      </c>
      <c r="J147" s="740">
        <v>74</v>
      </c>
      <c r="K147" s="619">
        <v>81</v>
      </c>
      <c r="L147" s="655">
        <v>88</v>
      </c>
      <c r="M147" s="400">
        <f t="shared" si="17"/>
        <v>243</v>
      </c>
      <c r="N147" s="591">
        <f t="shared" si="18"/>
        <v>438</v>
      </c>
      <c r="O147" s="138" t="str">
        <f t="shared" si="21"/>
        <v>NO</v>
      </c>
      <c r="P147" s="1290" t="str">
        <f t="shared" si="22"/>
        <v/>
      </c>
      <c r="Q147" s="1030"/>
      <c r="R147" s="598"/>
      <c r="S147" s="2"/>
      <c r="T147" s="2"/>
      <c r="U147" s="2"/>
      <c r="V147" s="2"/>
      <c r="W147" s="2"/>
      <c r="X147" s="2"/>
      <c r="Y147" s="2"/>
    </row>
    <row r="148" spans="1:25" ht="17.25" thickBot="1">
      <c r="A148" s="598"/>
      <c r="B148" s="152" t="s">
        <v>147</v>
      </c>
      <c r="C148" s="363">
        <v>2454</v>
      </c>
      <c r="D148" s="1096" t="s">
        <v>15</v>
      </c>
      <c r="E148" s="1277" t="s">
        <v>67</v>
      </c>
      <c r="F148" s="1097"/>
      <c r="G148" s="904">
        <v>69</v>
      </c>
      <c r="H148" s="363">
        <v>63</v>
      </c>
      <c r="I148" s="122">
        <f t="shared" si="16"/>
        <v>132</v>
      </c>
      <c r="J148" s="904">
        <v>42</v>
      </c>
      <c r="K148" s="622">
        <v>58</v>
      </c>
      <c r="L148" s="1303">
        <v>51</v>
      </c>
      <c r="M148" s="419">
        <f t="shared" si="17"/>
        <v>151</v>
      </c>
      <c r="N148" s="611">
        <f t="shared" si="18"/>
        <v>283</v>
      </c>
      <c r="O148" s="214" t="str">
        <f t="shared" si="21"/>
        <v>NO</v>
      </c>
      <c r="P148" s="1290" t="str">
        <f t="shared" si="22"/>
        <v/>
      </c>
      <c r="Q148" s="1030"/>
      <c r="R148" s="598"/>
      <c r="S148" s="2"/>
      <c r="T148" s="2"/>
      <c r="U148" s="2"/>
      <c r="V148" s="2"/>
      <c r="W148" s="2"/>
      <c r="X148" s="2"/>
      <c r="Y148" s="2"/>
    </row>
    <row r="149" spans="1:25" ht="19.5" thickBot="1">
      <c r="A149" s="628"/>
      <c r="B149" s="1068" t="s">
        <v>271</v>
      </c>
      <c r="C149" s="1069"/>
      <c r="D149" s="1069"/>
      <c r="E149" s="1186"/>
      <c r="F149" s="1068" t="s">
        <v>302</v>
      </c>
      <c r="G149" s="1069"/>
      <c r="H149" s="1069"/>
      <c r="I149" s="1069"/>
      <c r="J149" s="1069"/>
      <c r="K149" s="1069"/>
      <c r="L149" s="1069"/>
      <c r="M149" s="1069"/>
      <c r="N149" s="1070" t="s">
        <v>245</v>
      </c>
      <c r="O149" s="1071"/>
      <c r="P149" s="1072">
        <f>COUNT(G127:G148)</f>
        <v>22</v>
      </c>
      <c r="Q149" s="1304"/>
      <c r="R149" s="628"/>
      <c r="S149" s="166"/>
      <c r="T149" s="166"/>
      <c r="U149" s="166"/>
      <c r="V149" s="166"/>
      <c r="W149" s="166"/>
      <c r="X149" s="166"/>
      <c r="Y149" s="166"/>
    </row>
    <row r="150" spans="1:25" ht="17.25" thickBot="1">
      <c r="A150" s="598"/>
      <c r="B150" s="903"/>
      <c r="C150" s="903"/>
      <c r="D150" s="1135"/>
      <c r="E150" s="903"/>
      <c r="F150" s="903"/>
      <c r="G150" s="903"/>
      <c r="H150" s="903"/>
      <c r="I150" s="903"/>
      <c r="J150" s="903"/>
      <c r="K150" s="903"/>
      <c r="L150" s="1057"/>
      <c r="M150" s="1305"/>
      <c r="N150" s="903"/>
      <c r="O150" s="903"/>
      <c r="P150" s="903"/>
      <c r="Q150" s="1306"/>
      <c r="R150" s="598"/>
      <c r="S150" s="2"/>
      <c r="T150" s="2"/>
      <c r="U150" s="2"/>
      <c r="V150" s="2"/>
      <c r="W150" s="2"/>
      <c r="X150" s="2"/>
      <c r="Y150" s="2"/>
    </row>
    <row r="151" spans="1:25" ht="50.25" thickBot="1">
      <c r="A151" s="598"/>
      <c r="B151" s="1078" t="s">
        <v>306</v>
      </c>
      <c r="C151" s="1079"/>
      <c r="D151" s="1079"/>
      <c r="E151" s="1079"/>
      <c r="F151" s="1307" t="s">
        <v>304</v>
      </c>
      <c r="G151" s="1005" t="s">
        <v>232</v>
      </c>
      <c r="H151" s="1145" t="s">
        <v>307</v>
      </c>
      <c r="I151" s="1247"/>
      <c r="J151" s="1146"/>
      <c r="K151" s="1248" t="s">
        <v>297</v>
      </c>
      <c r="L151" s="1249"/>
      <c r="M151" s="1249"/>
      <c r="N151" s="1249"/>
      <c r="O151" s="1249"/>
      <c r="P151" s="1250"/>
      <c r="Q151" s="1306"/>
      <c r="R151" s="598"/>
      <c r="S151" s="2"/>
      <c r="T151" s="2"/>
      <c r="U151" s="2"/>
      <c r="V151" s="2"/>
      <c r="W151" s="2"/>
      <c r="X151" s="2"/>
      <c r="Y151" s="2"/>
    </row>
    <row r="152" spans="1:25" ht="45.75" thickBot="1">
      <c r="A152" s="598"/>
      <c r="B152" s="282" t="s">
        <v>4</v>
      </c>
      <c r="C152" s="1251" t="s">
        <v>5</v>
      </c>
      <c r="D152" s="802" t="s">
        <v>6</v>
      </c>
      <c r="E152" s="184" t="s">
        <v>7</v>
      </c>
      <c r="F152" s="1284"/>
      <c r="G152" s="633" t="s">
        <v>235</v>
      </c>
      <c r="H152" s="635" t="s">
        <v>236</v>
      </c>
      <c r="I152" s="1308" t="s">
        <v>298</v>
      </c>
      <c r="J152" s="633" t="s">
        <v>299</v>
      </c>
      <c r="K152" s="634" t="s">
        <v>300</v>
      </c>
      <c r="L152" s="1254" t="s">
        <v>301</v>
      </c>
      <c r="M152" s="355" t="s">
        <v>298</v>
      </c>
      <c r="N152" s="605" t="s">
        <v>9</v>
      </c>
      <c r="O152" s="1309" t="s">
        <v>239</v>
      </c>
      <c r="P152" s="692" t="s">
        <v>240</v>
      </c>
      <c r="Q152" s="1306"/>
      <c r="R152" s="598"/>
      <c r="S152" s="2"/>
      <c r="T152" s="2"/>
      <c r="U152" s="2"/>
      <c r="V152" s="2"/>
      <c r="W152" s="2"/>
      <c r="X152" s="2"/>
      <c r="Y152" s="2"/>
    </row>
    <row r="153" spans="1:25" ht="16.5">
      <c r="A153" s="598"/>
      <c r="B153" s="518" t="s">
        <v>63</v>
      </c>
      <c r="C153" s="610"/>
      <c r="D153" s="1083" t="s">
        <v>26</v>
      </c>
      <c r="E153" s="175" t="s">
        <v>24</v>
      </c>
      <c r="F153" s="1027"/>
      <c r="G153" s="720">
        <v>138</v>
      </c>
      <c r="H153" s="610">
        <v>135</v>
      </c>
      <c r="I153" s="65">
        <f t="shared" ref="I153:I157" si="23">SUM(G153:H153)</f>
        <v>273</v>
      </c>
      <c r="J153" s="720">
        <v>89</v>
      </c>
      <c r="K153" s="609">
        <v>93</v>
      </c>
      <c r="L153" s="1287">
        <v>88</v>
      </c>
      <c r="M153" s="788">
        <f t="shared" ref="M153:M157" si="24">SUM(J153:L153)</f>
        <v>270</v>
      </c>
      <c r="N153" s="614">
        <f t="shared" ref="N153:N157" si="25">M153+I153</f>
        <v>543</v>
      </c>
      <c r="O153" s="921"/>
      <c r="P153" s="1259"/>
      <c r="Q153" s="1306"/>
      <c r="R153" s="598"/>
      <c r="S153" s="2"/>
      <c r="T153" s="2"/>
      <c r="U153" s="2"/>
      <c r="V153" s="2"/>
      <c r="W153" s="2"/>
      <c r="X153" s="2"/>
      <c r="Y153" s="2"/>
    </row>
    <row r="154" spans="1:25" ht="17.25" thickBot="1">
      <c r="A154" s="598"/>
      <c r="B154" s="1310" t="s">
        <v>276</v>
      </c>
      <c r="C154" s="226">
        <v>1809</v>
      </c>
      <c r="D154" s="1031" t="s">
        <v>28</v>
      </c>
      <c r="E154" s="1032" t="s">
        <v>24</v>
      </c>
      <c r="F154" s="1102"/>
      <c r="G154" s="643">
        <v>137</v>
      </c>
      <c r="H154" s="226">
        <v>134</v>
      </c>
      <c r="I154" s="474">
        <f t="shared" si="23"/>
        <v>271</v>
      </c>
      <c r="J154" s="643">
        <v>70</v>
      </c>
      <c r="K154" s="616">
        <v>74</v>
      </c>
      <c r="L154" s="661">
        <v>88</v>
      </c>
      <c r="M154" s="1045">
        <f t="shared" si="24"/>
        <v>232</v>
      </c>
      <c r="N154" s="1311">
        <f t="shared" si="25"/>
        <v>503</v>
      </c>
      <c r="O154" s="925"/>
      <c r="P154" s="1198"/>
      <c r="Q154" s="1306"/>
      <c r="R154" s="598"/>
      <c r="S154" s="2"/>
      <c r="T154" s="2"/>
      <c r="U154" s="2"/>
      <c r="V154" s="2"/>
      <c r="W154" s="2"/>
      <c r="X154" s="2"/>
      <c r="Y154" s="2"/>
    </row>
    <row r="155" spans="1:25" ht="16.5">
      <c r="A155" s="598"/>
      <c r="B155" s="524" t="s">
        <v>212</v>
      </c>
      <c r="C155" s="704">
        <v>1143</v>
      </c>
      <c r="D155" s="1096" t="s">
        <v>28</v>
      </c>
      <c r="E155" s="742" t="s">
        <v>67</v>
      </c>
      <c r="F155" s="1097"/>
      <c r="G155" s="702">
        <v>148</v>
      </c>
      <c r="H155" s="704">
        <v>72</v>
      </c>
      <c r="I155" s="1294">
        <f t="shared" si="23"/>
        <v>220</v>
      </c>
      <c r="J155" s="637">
        <v>71</v>
      </c>
      <c r="K155" s="638">
        <v>78</v>
      </c>
      <c r="L155" s="1211">
        <v>71</v>
      </c>
      <c r="M155" s="1300">
        <f t="shared" si="24"/>
        <v>220</v>
      </c>
      <c r="N155" s="649">
        <f t="shared" si="25"/>
        <v>440</v>
      </c>
      <c r="O155" s="742" t="str">
        <f>IF(N155&gt;509,"Yes","NO")</f>
        <v>NO</v>
      </c>
      <c r="P155" s="780" t="str">
        <f>IF(O155="Yes","S","")</f>
        <v/>
      </c>
      <c r="Q155" s="1306"/>
      <c r="R155" s="598"/>
      <c r="S155" s="2"/>
      <c r="T155" s="2"/>
      <c r="U155" s="2"/>
      <c r="V155" s="2"/>
      <c r="W155" s="2"/>
      <c r="X155" s="2"/>
      <c r="Y155" s="2"/>
    </row>
    <row r="156" spans="1:25" ht="16.5">
      <c r="A156" s="598"/>
      <c r="B156" s="496" t="s">
        <v>87</v>
      </c>
      <c r="C156" s="218">
        <v>1054</v>
      </c>
      <c r="D156" s="1037" t="s">
        <v>28</v>
      </c>
      <c r="E156" s="544" t="s">
        <v>67</v>
      </c>
      <c r="F156" s="1113"/>
      <c r="G156" s="640">
        <v>98</v>
      </c>
      <c r="H156" s="218">
        <v>100</v>
      </c>
      <c r="I156" s="79">
        <f t="shared" si="23"/>
        <v>198</v>
      </c>
      <c r="J156" s="640">
        <v>60</v>
      </c>
      <c r="K156" s="622">
        <v>79</v>
      </c>
      <c r="L156" s="684">
        <v>64</v>
      </c>
      <c r="M156" s="400">
        <f t="shared" si="24"/>
        <v>203</v>
      </c>
      <c r="N156" s="1290">
        <f t="shared" si="25"/>
        <v>401</v>
      </c>
      <c r="O156" s="544" t="str">
        <f>IF(N156&gt;509,"Yes","NO")</f>
        <v>NO</v>
      </c>
      <c r="P156" s="764"/>
      <c r="Q156" s="1306"/>
      <c r="R156" s="598"/>
      <c r="S156" s="2"/>
      <c r="T156" s="2"/>
      <c r="U156" s="2"/>
      <c r="V156" s="2"/>
      <c r="W156" s="2"/>
      <c r="X156" s="2"/>
      <c r="Y156" s="2"/>
    </row>
    <row r="157" spans="1:25" ht="17.25" thickBot="1">
      <c r="A157" s="598"/>
      <c r="B157" s="496" t="s">
        <v>122</v>
      </c>
      <c r="C157" s="218">
        <v>1021</v>
      </c>
      <c r="D157" s="1037" t="s">
        <v>28</v>
      </c>
      <c r="E157" s="544" t="s">
        <v>67</v>
      </c>
      <c r="F157" s="1113"/>
      <c r="G157" s="640">
        <v>28</v>
      </c>
      <c r="H157" s="218">
        <v>55</v>
      </c>
      <c r="I157" s="79">
        <f t="shared" si="23"/>
        <v>83</v>
      </c>
      <c r="J157" s="640">
        <v>67</v>
      </c>
      <c r="K157" s="622">
        <v>49</v>
      </c>
      <c r="L157" s="684">
        <v>54</v>
      </c>
      <c r="M157" s="400">
        <f t="shared" si="24"/>
        <v>170</v>
      </c>
      <c r="N157" s="1290">
        <f t="shared" si="25"/>
        <v>253</v>
      </c>
      <c r="O157" s="544" t="str">
        <f>IF(N157&gt;509,"Yes","NO")</f>
        <v>NO</v>
      </c>
      <c r="P157" s="764" t="str">
        <f>IF(O157="Yes","S","")</f>
        <v/>
      </c>
      <c r="Q157" s="1306"/>
      <c r="R157" s="598"/>
      <c r="S157" s="2"/>
      <c r="T157" s="2"/>
      <c r="U157" s="2"/>
      <c r="V157" s="2"/>
      <c r="W157" s="2"/>
      <c r="X157" s="2"/>
      <c r="Y157" s="2"/>
    </row>
    <row r="158" spans="1:25" ht="19.5" thickBot="1">
      <c r="A158" s="628"/>
      <c r="B158" s="930" t="s">
        <v>271</v>
      </c>
      <c r="C158" s="941"/>
      <c r="D158" s="941"/>
      <c r="E158" s="931"/>
      <c r="F158" s="1068" t="s">
        <v>308</v>
      </c>
      <c r="G158" s="1069"/>
      <c r="H158" s="1069"/>
      <c r="I158" s="1069"/>
      <c r="J158" s="1069"/>
      <c r="K158" s="1069"/>
      <c r="L158" s="1069"/>
      <c r="M158" s="1069"/>
      <c r="N158" s="1070" t="s">
        <v>245</v>
      </c>
      <c r="O158" s="1071"/>
      <c r="P158" s="1072">
        <f>COUNT(G153:G157)</f>
        <v>5</v>
      </c>
      <c r="Q158" s="1304"/>
      <c r="R158" s="628"/>
      <c r="S158" s="166"/>
      <c r="T158" s="166"/>
      <c r="U158" s="166"/>
      <c r="V158" s="166"/>
      <c r="W158" s="166"/>
      <c r="X158" s="166"/>
      <c r="Y158" s="166"/>
    </row>
    <row r="159" spans="1:25" ht="16.5">
      <c r="A159" s="598"/>
      <c r="B159" s="903"/>
      <c r="C159" s="903"/>
      <c r="D159" s="1135"/>
      <c r="E159" s="903"/>
      <c r="F159" s="903"/>
      <c r="G159" s="903"/>
      <c r="H159" s="903"/>
      <c r="I159" s="903"/>
      <c r="J159" s="903"/>
      <c r="K159" s="903"/>
      <c r="L159" s="1057"/>
      <c r="M159" s="1305"/>
      <c r="N159" s="903"/>
      <c r="O159" s="903"/>
      <c r="P159" s="903"/>
      <c r="Q159" s="1306"/>
      <c r="R159" s="598"/>
      <c r="S159" s="2" t="s">
        <v>309</v>
      </c>
      <c r="T159" s="2"/>
      <c r="U159" s="2"/>
      <c r="V159" s="2"/>
      <c r="W159" s="2"/>
      <c r="X159" s="2"/>
      <c r="Y159" s="2"/>
    </row>
    <row r="160" spans="1:25" ht="17.25" thickBot="1">
      <c r="A160" s="598"/>
      <c r="B160" s="903"/>
      <c r="C160" s="903"/>
      <c r="D160" s="1135"/>
      <c r="E160" s="903"/>
      <c r="F160" s="903"/>
      <c r="G160" s="903"/>
      <c r="H160" s="903"/>
      <c r="I160" s="903"/>
      <c r="J160" s="903"/>
      <c r="K160" s="903"/>
      <c r="L160" s="1057"/>
      <c r="M160" s="1305"/>
      <c r="N160" s="903"/>
      <c r="O160" s="903"/>
      <c r="P160" s="903"/>
      <c r="Q160" s="1306"/>
      <c r="R160" s="598"/>
      <c r="S160" s="2"/>
      <c r="T160" s="2"/>
      <c r="U160" s="2"/>
      <c r="V160" s="2"/>
      <c r="W160" s="2"/>
      <c r="X160" s="2"/>
      <c r="Y160" s="2"/>
    </row>
    <row r="161" spans="1:25" ht="21.75" thickBot="1">
      <c r="A161" s="598"/>
      <c r="B161" s="985" t="str">
        <f>B2</f>
        <v>SAPS  - PROVINCIAL CHAMPIONSHIP 2019</v>
      </c>
      <c r="C161" s="986"/>
      <c r="D161" s="986"/>
      <c r="E161" s="986"/>
      <c r="F161" s="986"/>
      <c r="G161" s="986"/>
      <c r="H161" s="986"/>
      <c r="I161" s="986"/>
      <c r="J161" s="986"/>
      <c r="K161" s="986"/>
      <c r="L161" s="986"/>
      <c r="M161" s="1312"/>
      <c r="N161" s="598"/>
      <c r="O161" s="598"/>
      <c r="P161" s="598"/>
      <c r="Q161" s="598"/>
      <c r="R161" s="598"/>
      <c r="S161" s="2"/>
      <c r="T161" s="2"/>
      <c r="U161" s="2"/>
      <c r="V161" s="2"/>
      <c r="W161" s="2"/>
      <c r="X161" s="2"/>
      <c r="Y161" s="2"/>
    </row>
    <row r="162" spans="1:25" ht="17.25" thickBot="1">
      <c r="A162" s="598"/>
      <c r="B162" s="344"/>
      <c r="C162" s="485"/>
      <c r="D162" s="995"/>
      <c r="E162" s="1241"/>
      <c r="F162" s="997"/>
      <c r="G162" s="1242"/>
      <c r="H162" s="1242"/>
      <c r="I162" s="485"/>
      <c r="J162" s="485"/>
      <c r="K162" s="485"/>
      <c r="L162" s="1243"/>
      <c r="M162" s="983"/>
      <c r="N162" s="598"/>
      <c r="O162" s="598"/>
      <c r="P162" s="598"/>
      <c r="Q162" s="598"/>
      <c r="R162" s="598"/>
      <c r="S162" s="2"/>
      <c r="T162" s="2"/>
      <c r="U162" s="2"/>
      <c r="V162" s="2"/>
      <c r="W162" s="2"/>
      <c r="X162" s="2"/>
      <c r="Y162" s="2"/>
    </row>
    <row r="163" spans="1:25" ht="21.75" thickBot="1">
      <c r="A163" s="598"/>
      <c r="B163" s="992" t="str">
        <f>B4</f>
        <v>ISSF EVENT RESULTS -SEPTEMBER 2019</v>
      </c>
      <c r="C163" s="993"/>
      <c r="D163" s="993"/>
      <c r="E163" s="993"/>
      <c r="F163" s="993"/>
      <c r="G163" s="993"/>
      <c r="H163" s="993"/>
      <c r="I163" s="993"/>
      <c r="J163" s="993"/>
      <c r="K163" s="993"/>
      <c r="L163" s="993"/>
      <c r="M163" s="1313"/>
      <c r="N163" s="598"/>
      <c r="O163" s="598"/>
      <c r="P163" s="598"/>
      <c r="Q163" s="598"/>
      <c r="R163" s="598"/>
      <c r="S163" s="2"/>
      <c r="T163" s="2"/>
      <c r="U163" s="2"/>
      <c r="V163" s="2"/>
      <c r="W163" s="2"/>
      <c r="X163" s="2"/>
      <c r="Y163" s="2"/>
    </row>
    <row r="164" spans="1:25" ht="17.25" thickBot="1">
      <c r="A164" s="598"/>
      <c r="B164" s="3"/>
      <c r="C164" s="2"/>
      <c r="D164" s="995"/>
      <c r="E164" s="996"/>
      <c r="F164" s="997"/>
      <c r="G164" s="598"/>
      <c r="H164" s="598"/>
      <c r="I164" s="598"/>
      <c r="J164" s="598"/>
      <c r="K164" s="598"/>
      <c r="L164" s="982"/>
      <c r="M164" s="983"/>
      <c r="N164" s="598"/>
      <c r="O164" s="598"/>
      <c r="P164" s="598"/>
      <c r="Q164" s="598"/>
      <c r="R164" s="598"/>
      <c r="S164" s="2"/>
      <c r="T164" s="2"/>
      <c r="U164" s="2"/>
      <c r="V164" s="2"/>
      <c r="W164" s="2"/>
      <c r="X164" s="2"/>
      <c r="Y164" s="2"/>
    </row>
    <row r="165" spans="1:25" ht="50.25" thickBot="1">
      <c r="A165" s="598"/>
      <c r="B165" s="1000" t="s">
        <v>310</v>
      </c>
      <c r="C165" s="1314"/>
      <c r="D165" s="1315" t="s">
        <v>311</v>
      </c>
      <c r="E165" s="1005" t="s">
        <v>232</v>
      </c>
      <c r="F165" s="1316" t="s">
        <v>312</v>
      </c>
      <c r="G165" s="1248" t="s">
        <v>313</v>
      </c>
      <c r="H165" s="1249"/>
      <c r="I165" s="1249"/>
      <c r="J165" s="1249"/>
      <c r="K165" s="1249"/>
      <c r="L165" s="1249"/>
      <c r="M165" s="1250"/>
      <c r="N165" s="598"/>
      <c r="O165" s="598"/>
      <c r="P165" s="598"/>
      <c r="Q165" s="598"/>
      <c r="R165" s="598"/>
      <c r="S165" s="2"/>
      <c r="T165" s="2"/>
      <c r="U165" s="2"/>
      <c r="V165" s="2"/>
      <c r="W165" s="2"/>
      <c r="X165" s="2"/>
      <c r="Y165" s="2"/>
    </row>
    <row r="166" spans="1:25" ht="50.25" thickBot="1">
      <c r="A166" s="598"/>
      <c r="B166" s="486" t="s">
        <v>4</v>
      </c>
      <c r="C166" s="1012" t="s">
        <v>5</v>
      </c>
      <c r="D166" s="802" t="s">
        <v>6</v>
      </c>
      <c r="E166" s="184" t="s">
        <v>7</v>
      </c>
      <c r="F166" s="1284"/>
      <c r="G166" s="645" t="s">
        <v>314</v>
      </c>
      <c r="H166" s="646" t="s">
        <v>314</v>
      </c>
      <c r="I166" s="646" t="s">
        <v>315</v>
      </c>
      <c r="J166" s="647" t="s">
        <v>316</v>
      </c>
      <c r="K166" s="605" t="s">
        <v>9</v>
      </c>
      <c r="L166" s="1309" t="s">
        <v>239</v>
      </c>
      <c r="M166" s="1019" t="s">
        <v>240</v>
      </c>
      <c r="N166" s="1286"/>
      <c r="O166" s="598"/>
      <c r="P166" s="598"/>
      <c r="Q166" s="598"/>
      <c r="R166" s="598"/>
      <c r="S166" s="2"/>
      <c r="T166" s="2"/>
      <c r="U166" s="2"/>
      <c r="V166" s="2"/>
      <c r="W166" s="2"/>
      <c r="X166" s="2"/>
      <c r="Y166" s="2"/>
    </row>
    <row r="167" spans="1:25" ht="15.75">
      <c r="A167" s="598"/>
      <c r="B167" s="568" t="s">
        <v>132</v>
      </c>
      <c r="C167" s="216">
        <v>2</v>
      </c>
      <c r="D167" s="1083" t="s">
        <v>26</v>
      </c>
      <c r="E167" s="175" t="s">
        <v>24</v>
      </c>
      <c r="F167" s="1140"/>
      <c r="G167" s="637">
        <v>95</v>
      </c>
      <c r="H167" s="638">
        <v>94</v>
      </c>
      <c r="I167" s="638">
        <v>182</v>
      </c>
      <c r="J167" s="216">
        <v>174</v>
      </c>
      <c r="K167" s="691">
        <f t="shared" ref="K167:K191" si="26">SUM(G167:J167)</f>
        <v>545</v>
      </c>
      <c r="L167" s="921"/>
      <c r="M167" s="1259"/>
      <c r="N167" s="1030"/>
      <c r="O167" s="598"/>
      <c r="P167" s="598"/>
      <c r="Q167" s="598"/>
      <c r="R167" s="598"/>
      <c r="S167" s="2"/>
      <c r="T167" s="2"/>
      <c r="U167" s="2"/>
      <c r="V167" s="2"/>
      <c r="W167" s="2"/>
      <c r="X167" s="2"/>
      <c r="Y167" s="2"/>
    </row>
    <row r="168" spans="1:25" ht="15.75">
      <c r="A168" s="598"/>
      <c r="B168" s="500" t="s">
        <v>27</v>
      </c>
      <c r="C168" s="235">
        <v>2434</v>
      </c>
      <c r="D168" s="1141" t="s">
        <v>28</v>
      </c>
      <c r="E168" s="976" t="s">
        <v>24</v>
      </c>
      <c r="F168" s="1143"/>
      <c r="G168" s="726">
        <v>183</v>
      </c>
      <c r="H168" s="114">
        <v>182</v>
      </c>
      <c r="I168" s="612">
        <v>174</v>
      </c>
      <c r="J168" s="612"/>
      <c r="K168" s="727">
        <f t="shared" si="26"/>
        <v>539</v>
      </c>
      <c r="L168" s="923"/>
      <c r="M168" s="1261"/>
      <c r="N168" s="1030"/>
      <c r="O168" s="598"/>
      <c r="P168" s="598"/>
      <c r="Q168" s="598"/>
      <c r="R168" s="598"/>
      <c r="S168" s="2"/>
      <c r="T168" s="2"/>
      <c r="U168" s="2"/>
      <c r="V168" s="2"/>
      <c r="W168" s="2"/>
      <c r="X168" s="2"/>
      <c r="Y168" s="2"/>
    </row>
    <row r="169" spans="1:25" ht="15.75">
      <c r="A169" s="598"/>
      <c r="B169" s="500" t="s">
        <v>44</v>
      </c>
      <c r="C169" s="235">
        <v>1620</v>
      </c>
      <c r="D169" s="1141" t="s">
        <v>15</v>
      </c>
      <c r="E169" s="976" t="s">
        <v>24</v>
      </c>
      <c r="F169" s="1143"/>
      <c r="G169" s="726">
        <v>183</v>
      </c>
      <c r="H169" s="114">
        <v>166</v>
      </c>
      <c r="I169" s="612">
        <v>91</v>
      </c>
      <c r="J169" s="235">
        <v>92</v>
      </c>
      <c r="K169" s="727">
        <f t="shared" si="26"/>
        <v>532</v>
      </c>
      <c r="L169" s="923"/>
      <c r="M169" s="1261"/>
      <c r="N169" s="1030"/>
      <c r="O169" s="598"/>
      <c r="P169" s="598"/>
      <c r="Q169" s="598"/>
      <c r="R169" s="598"/>
      <c r="S169" s="2"/>
      <c r="T169" s="2"/>
      <c r="U169" s="2"/>
      <c r="V169" s="2"/>
      <c r="W169" s="2"/>
      <c r="X169" s="2"/>
      <c r="Y169" s="2"/>
    </row>
    <row r="170" spans="1:25" ht="15.75">
      <c r="A170" s="598"/>
      <c r="B170" s="500" t="s">
        <v>252</v>
      </c>
      <c r="C170" s="235">
        <v>1383</v>
      </c>
      <c r="D170" s="1141" t="s">
        <v>21</v>
      </c>
      <c r="E170" s="976" t="s">
        <v>24</v>
      </c>
      <c r="F170" s="1143"/>
      <c r="G170" s="726">
        <v>93</v>
      </c>
      <c r="H170" s="114">
        <v>91</v>
      </c>
      <c r="I170" s="612">
        <v>157</v>
      </c>
      <c r="J170" s="235">
        <v>175</v>
      </c>
      <c r="K170" s="727">
        <f t="shared" si="26"/>
        <v>516</v>
      </c>
      <c r="L170" s="923"/>
      <c r="M170" s="1261"/>
      <c r="N170" s="1030"/>
      <c r="O170" s="598"/>
      <c r="P170" s="598"/>
      <c r="Q170" s="598"/>
      <c r="R170" s="598"/>
      <c r="S170" s="2"/>
      <c r="T170" s="2"/>
      <c r="U170" s="2"/>
      <c r="V170" s="2"/>
      <c r="W170" s="2"/>
      <c r="X170" s="2"/>
      <c r="Y170" s="2"/>
    </row>
    <row r="171" spans="1:25" ht="16.5" thickBot="1">
      <c r="A171" s="598"/>
      <c r="B171" s="506" t="s">
        <v>224</v>
      </c>
      <c r="C171" s="226">
        <v>1065</v>
      </c>
      <c r="D171" s="1031" t="s">
        <v>47</v>
      </c>
      <c r="E171" s="1032" t="s">
        <v>24</v>
      </c>
      <c r="F171" s="1102"/>
      <c r="G171" s="643">
        <v>87</v>
      </c>
      <c r="H171" s="120">
        <v>82</v>
      </c>
      <c r="I171" s="616">
        <v>171</v>
      </c>
      <c r="J171" s="226">
        <v>154</v>
      </c>
      <c r="K171" s="538">
        <f t="shared" si="26"/>
        <v>494</v>
      </c>
      <c r="L171" s="923"/>
      <c r="M171" s="1261"/>
      <c r="N171" s="1030"/>
      <c r="O171" s="598"/>
      <c r="P171" s="598"/>
      <c r="Q171" s="598"/>
      <c r="R171" s="598"/>
      <c r="S171" s="2"/>
      <c r="T171" s="2"/>
      <c r="U171" s="2"/>
      <c r="V171" s="2"/>
      <c r="W171" s="2"/>
      <c r="X171" s="2"/>
      <c r="Y171" s="2"/>
    </row>
    <row r="172" spans="1:25" ht="16.5">
      <c r="A172" s="598"/>
      <c r="B172" s="492" t="s">
        <v>38</v>
      </c>
      <c r="C172" s="233">
        <v>1539</v>
      </c>
      <c r="D172" s="493" t="s">
        <v>26</v>
      </c>
      <c r="E172" s="580" t="s">
        <v>31</v>
      </c>
      <c r="F172" s="1106"/>
      <c r="G172" s="740">
        <v>186</v>
      </c>
      <c r="H172" s="104">
        <v>175</v>
      </c>
      <c r="I172" s="619">
        <v>173</v>
      </c>
      <c r="J172" s="619"/>
      <c r="K172" s="531">
        <f t="shared" si="26"/>
        <v>534</v>
      </c>
      <c r="L172" s="105" t="str">
        <f t="shared" ref="L172:L177" si="27">IF(K172&gt;549,"Yes","NO")</f>
        <v>NO</v>
      </c>
      <c r="M172" s="1058" t="str">
        <f>IF(L172="Yes","M","")</f>
        <v/>
      </c>
      <c r="N172" s="1030"/>
      <c r="O172" s="598"/>
      <c r="P172" s="598"/>
      <c r="Q172" s="598"/>
      <c r="R172" s="598"/>
      <c r="S172" s="2"/>
      <c r="T172" s="2"/>
      <c r="U172" s="2"/>
      <c r="V172" s="2"/>
      <c r="W172" s="2"/>
      <c r="X172" s="2"/>
      <c r="Y172" s="2"/>
    </row>
    <row r="173" spans="1:25" ht="16.5">
      <c r="A173" s="598"/>
      <c r="B173" s="492" t="s">
        <v>51</v>
      </c>
      <c r="C173" s="233">
        <v>1281</v>
      </c>
      <c r="D173" s="493" t="s">
        <v>26</v>
      </c>
      <c r="E173" s="580" t="s">
        <v>31</v>
      </c>
      <c r="F173" s="1113"/>
      <c r="G173" s="621">
        <v>174</v>
      </c>
      <c r="H173" s="109">
        <v>166</v>
      </c>
      <c r="I173" s="622">
        <v>175</v>
      </c>
      <c r="J173" s="233"/>
      <c r="K173" s="531">
        <f t="shared" si="26"/>
        <v>515</v>
      </c>
      <c r="L173" s="105" t="str">
        <f t="shared" si="27"/>
        <v>NO</v>
      </c>
      <c r="M173" s="1058"/>
      <c r="N173" s="1030"/>
      <c r="O173" s="598"/>
      <c r="P173" s="598"/>
      <c r="Q173" s="598"/>
      <c r="R173" s="598"/>
      <c r="S173" s="2"/>
      <c r="T173" s="2"/>
      <c r="U173" s="2"/>
      <c r="V173" s="2"/>
      <c r="W173" s="2"/>
      <c r="X173" s="2"/>
      <c r="Y173" s="2"/>
    </row>
    <row r="174" spans="1:25" ht="16.5">
      <c r="A174" s="598"/>
      <c r="B174" s="492" t="s">
        <v>40</v>
      </c>
      <c r="C174" s="233">
        <v>506</v>
      </c>
      <c r="D174" s="493" t="s">
        <v>28</v>
      </c>
      <c r="E174" s="580" t="s">
        <v>31</v>
      </c>
      <c r="F174" s="1113"/>
      <c r="G174" s="740">
        <v>156</v>
      </c>
      <c r="H174" s="104">
        <v>169</v>
      </c>
      <c r="I174" s="619">
        <v>167</v>
      </c>
      <c r="J174" s="233"/>
      <c r="K174" s="531">
        <f t="shared" si="26"/>
        <v>492</v>
      </c>
      <c r="L174" s="105" t="str">
        <f t="shared" si="27"/>
        <v>NO</v>
      </c>
      <c r="M174" s="1058"/>
      <c r="N174" s="1030"/>
      <c r="O174" s="598"/>
      <c r="P174" s="598"/>
      <c r="Q174" s="598"/>
      <c r="R174" s="598"/>
      <c r="S174" s="2"/>
      <c r="T174" s="2"/>
      <c r="U174" s="2"/>
      <c r="V174" s="2"/>
      <c r="W174" s="2"/>
      <c r="X174" s="2"/>
      <c r="Y174" s="2"/>
    </row>
    <row r="175" spans="1:25" ht="16.5">
      <c r="A175" s="598"/>
      <c r="B175" s="492" t="s">
        <v>30</v>
      </c>
      <c r="C175" s="233">
        <v>169</v>
      </c>
      <c r="D175" s="493" t="s">
        <v>26</v>
      </c>
      <c r="E175" s="580" t="s">
        <v>31</v>
      </c>
      <c r="F175" s="1113"/>
      <c r="G175" s="740">
        <v>88</v>
      </c>
      <c r="H175" s="104">
        <v>87</v>
      </c>
      <c r="I175" s="619">
        <v>142</v>
      </c>
      <c r="J175" s="233">
        <v>153</v>
      </c>
      <c r="K175" s="531">
        <f t="shared" si="26"/>
        <v>470</v>
      </c>
      <c r="L175" s="105" t="str">
        <f t="shared" si="27"/>
        <v>NO</v>
      </c>
      <c r="M175" s="1058"/>
      <c r="N175" s="1030"/>
      <c r="O175" s="598"/>
      <c r="P175" s="598"/>
      <c r="Q175" s="598"/>
      <c r="R175" s="598"/>
      <c r="S175" s="2"/>
      <c r="T175" s="2"/>
      <c r="U175" s="2"/>
      <c r="V175" s="2"/>
      <c r="W175" s="2"/>
      <c r="X175" s="2"/>
      <c r="Y175" s="2"/>
    </row>
    <row r="176" spans="1:25" ht="16.5">
      <c r="A176" s="598"/>
      <c r="B176" s="492" t="s">
        <v>254</v>
      </c>
      <c r="C176" s="233">
        <v>283</v>
      </c>
      <c r="D176" s="493" t="s">
        <v>26</v>
      </c>
      <c r="E176" s="580" t="s">
        <v>31</v>
      </c>
      <c r="F176" s="1097"/>
      <c r="G176" s="619">
        <v>82</v>
      </c>
      <c r="H176" s="619">
        <v>85</v>
      </c>
      <c r="I176" s="619">
        <v>149</v>
      </c>
      <c r="J176" s="233">
        <v>147</v>
      </c>
      <c r="K176" s="531">
        <f t="shared" si="26"/>
        <v>463</v>
      </c>
      <c r="L176" s="105" t="str">
        <f t="shared" si="27"/>
        <v>NO</v>
      </c>
      <c r="M176" s="1058"/>
      <c r="N176" s="1030"/>
      <c r="O176" s="598"/>
      <c r="P176" s="598"/>
      <c r="Q176" s="598"/>
      <c r="R176" s="598"/>
      <c r="S176" s="2"/>
      <c r="T176" s="2"/>
      <c r="U176" s="2"/>
      <c r="V176" s="2"/>
      <c r="W176" s="2"/>
      <c r="X176" s="2"/>
      <c r="Y176" s="2"/>
    </row>
    <row r="177" spans="1:25" ht="17.25" thickBot="1">
      <c r="A177" s="598"/>
      <c r="B177" s="492" t="s">
        <v>35</v>
      </c>
      <c r="C177" s="233">
        <v>13</v>
      </c>
      <c r="D177" s="493" t="s">
        <v>26</v>
      </c>
      <c r="E177" s="580" t="s">
        <v>31</v>
      </c>
      <c r="F177" s="1102"/>
      <c r="G177" s="740">
        <v>166</v>
      </c>
      <c r="H177" s="104">
        <v>150</v>
      </c>
      <c r="I177" s="619"/>
      <c r="J177" s="233"/>
      <c r="K177" s="531">
        <f t="shared" si="26"/>
        <v>316</v>
      </c>
      <c r="L177" s="105" t="str">
        <f t="shared" si="27"/>
        <v>NO</v>
      </c>
      <c r="M177" s="1058" t="str">
        <f>IF(L177="Yes","M","")</f>
        <v/>
      </c>
      <c r="N177" s="1030"/>
      <c r="O177" s="598"/>
      <c r="P177" s="598"/>
      <c r="Q177" s="598"/>
      <c r="R177" s="598"/>
      <c r="S177" s="2"/>
      <c r="T177" s="2"/>
      <c r="U177" s="2"/>
      <c r="V177" s="2"/>
      <c r="W177" s="2"/>
      <c r="X177" s="2"/>
      <c r="Y177" s="2"/>
    </row>
    <row r="178" spans="1:25" ht="16.5">
      <c r="A178" s="598"/>
      <c r="B178" s="568" t="s">
        <v>63</v>
      </c>
      <c r="C178" s="216">
        <v>1476</v>
      </c>
      <c r="D178" s="1083" t="s">
        <v>26</v>
      </c>
      <c r="E178" s="175" t="s">
        <v>48</v>
      </c>
      <c r="F178" s="1140"/>
      <c r="G178" s="637">
        <v>89</v>
      </c>
      <c r="H178" s="638">
        <v>89</v>
      </c>
      <c r="I178" s="638">
        <v>165</v>
      </c>
      <c r="J178" s="216">
        <v>147</v>
      </c>
      <c r="K178" s="730">
        <f t="shared" si="26"/>
        <v>490</v>
      </c>
      <c r="L178" s="1317" t="str">
        <f>IF(K178&gt;519,"Yes","NO")</f>
        <v>NO</v>
      </c>
      <c r="M178" s="1051" t="str">
        <f>IF(L178="Yes","G","")</f>
        <v/>
      </c>
      <c r="N178" s="1030"/>
      <c r="O178" s="598"/>
      <c r="P178" s="598"/>
      <c r="Q178" s="598"/>
      <c r="R178" s="598"/>
      <c r="S178" s="2"/>
      <c r="T178" s="2"/>
      <c r="U178" s="2"/>
      <c r="V178" s="2"/>
      <c r="W178" s="2"/>
      <c r="X178" s="2"/>
      <c r="Y178" s="2"/>
    </row>
    <row r="179" spans="1:25" ht="16.5">
      <c r="A179" s="598"/>
      <c r="B179" s="496" t="s">
        <v>57</v>
      </c>
      <c r="C179" s="218">
        <v>1060</v>
      </c>
      <c r="D179" s="1037" t="s">
        <v>26</v>
      </c>
      <c r="E179" s="544" t="s">
        <v>48</v>
      </c>
      <c r="F179" s="1113"/>
      <c r="G179" s="640">
        <v>167</v>
      </c>
      <c r="H179" s="109">
        <v>161</v>
      </c>
      <c r="I179" s="622">
        <v>158</v>
      </c>
      <c r="J179" s="218"/>
      <c r="K179" s="586">
        <f t="shared" si="26"/>
        <v>486</v>
      </c>
      <c r="L179" s="110" t="str">
        <f>IF(K179&gt;519,"Yes","NO")</f>
        <v>NO</v>
      </c>
      <c r="M179" s="1318" t="str">
        <f>IF(L179="Yes","G","")</f>
        <v/>
      </c>
      <c r="N179" s="1030"/>
      <c r="O179" s="598"/>
      <c r="P179" s="598"/>
      <c r="Q179" s="598"/>
      <c r="R179" s="598"/>
      <c r="S179" s="2"/>
      <c r="T179" s="2"/>
      <c r="U179" s="2"/>
      <c r="V179" s="2"/>
      <c r="W179" s="2"/>
      <c r="X179" s="2"/>
      <c r="Y179" s="2"/>
    </row>
    <row r="180" spans="1:25" ht="16.5">
      <c r="A180" s="598"/>
      <c r="B180" s="496" t="s">
        <v>37</v>
      </c>
      <c r="C180" s="218">
        <v>1569</v>
      </c>
      <c r="D180" s="1037" t="s">
        <v>28</v>
      </c>
      <c r="E180" s="544" t="s">
        <v>48</v>
      </c>
      <c r="F180" s="1113"/>
      <c r="G180" s="640">
        <v>136</v>
      </c>
      <c r="H180" s="109">
        <v>162</v>
      </c>
      <c r="I180" s="622">
        <v>181</v>
      </c>
      <c r="J180" s="363"/>
      <c r="K180" s="586">
        <f t="shared" si="26"/>
        <v>479</v>
      </c>
      <c r="L180" s="110" t="str">
        <f>IF(K180&gt;519,"Yes","NO")</f>
        <v>NO</v>
      </c>
      <c r="M180" s="1318" t="str">
        <f>IF(L180="Yes","G","")</f>
        <v/>
      </c>
      <c r="N180" s="1030"/>
      <c r="O180" s="598"/>
      <c r="P180" s="598"/>
      <c r="Q180" s="598"/>
      <c r="R180" s="598"/>
      <c r="S180" s="2"/>
      <c r="T180" s="2"/>
      <c r="U180" s="2"/>
      <c r="V180" s="2"/>
      <c r="W180" s="2"/>
      <c r="X180" s="2"/>
      <c r="Y180" s="2"/>
    </row>
    <row r="181" spans="1:25" ht="16.5">
      <c r="A181" s="598"/>
      <c r="B181" s="492" t="s">
        <v>92</v>
      </c>
      <c r="C181" s="233">
        <v>1452</v>
      </c>
      <c r="D181" s="493" t="s">
        <v>34</v>
      </c>
      <c r="E181" s="580" t="s">
        <v>48</v>
      </c>
      <c r="F181" s="1106"/>
      <c r="G181" s="740">
        <v>75</v>
      </c>
      <c r="H181" s="619">
        <v>81</v>
      </c>
      <c r="I181" s="619">
        <v>150</v>
      </c>
      <c r="J181" s="233">
        <v>130</v>
      </c>
      <c r="K181" s="522">
        <f t="shared" si="26"/>
        <v>436</v>
      </c>
      <c r="L181" s="361" t="str">
        <f>IF(K181&gt;489,"Yes","NO")</f>
        <v>NO</v>
      </c>
      <c r="M181" s="530"/>
      <c r="N181" s="1030"/>
      <c r="O181" s="598"/>
      <c r="P181" s="598"/>
      <c r="Q181" s="598"/>
      <c r="R181" s="598"/>
      <c r="S181" s="2"/>
      <c r="T181" s="2"/>
      <c r="U181" s="2"/>
      <c r="V181" s="2"/>
      <c r="W181" s="2"/>
      <c r="X181" s="2"/>
      <c r="Y181" s="2"/>
    </row>
    <row r="182" spans="1:25" ht="16.5">
      <c r="A182" s="598"/>
      <c r="B182" s="500" t="s">
        <v>317</v>
      </c>
      <c r="C182" s="235">
        <v>3623</v>
      </c>
      <c r="D182" s="1141" t="s">
        <v>15</v>
      </c>
      <c r="E182" s="976" t="s">
        <v>48</v>
      </c>
      <c r="F182" s="1143"/>
      <c r="G182" s="726">
        <v>88</v>
      </c>
      <c r="H182" s="114">
        <v>81</v>
      </c>
      <c r="I182" s="612">
        <v>151</v>
      </c>
      <c r="J182" s="235">
        <v>110</v>
      </c>
      <c r="K182" s="586">
        <f t="shared" si="26"/>
        <v>430</v>
      </c>
      <c r="L182" s="110" t="str">
        <f>IF(K182&gt;519,"Yes","NO")</f>
        <v>NO</v>
      </c>
      <c r="M182" s="1318" t="str">
        <f>IF(L182="Yes","G","")</f>
        <v/>
      </c>
      <c r="N182" s="1030"/>
      <c r="O182" s="598"/>
      <c r="P182" s="598"/>
      <c r="Q182" s="598"/>
      <c r="R182" s="598"/>
      <c r="S182" s="2"/>
      <c r="T182" s="2"/>
      <c r="U182" s="2"/>
      <c r="V182" s="2"/>
      <c r="W182" s="2"/>
      <c r="X182" s="2"/>
      <c r="Y182" s="2"/>
    </row>
    <row r="183" spans="1:25" ht="17.25" thickBot="1">
      <c r="A183" s="598"/>
      <c r="B183" s="506" t="s">
        <v>74</v>
      </c>
      <c r="C183" s="226">
        <v>1291</v>
      </c>
      <c r="D183" s="1031" t="s">
        <v>26</v>
      </c>
      <c r="E183" s="1032" t="s">
        <v>48</v>
      </c>
      <c r="F183" s="1102"/>
      <c r="G183" s="643">
        <v>79</v>
      </c>
      <c r="H183" s="120">
        <v>72</v>
      </c>
      <c r="I183" s="616">
        <v>152</v>
      </c>
      <c r="J183" s="226">
        <v>122</v>
      </c>
      <c r="K183" s="733">
        <f t="shared" si="26"/>
        <v>425</v>
      </c>
      <c r="L183" s="121" t="str">
        <f>IF(K183&gt;519,"Yes","NO")</f>
        <v>NO</v>
      </c>
      <c r="M183" s="1319" t="str">
        <f>IF(L183="Yes","G","")</f>
        <v/>
      </c>
      <c r="N183" s="1030"/>
      <c r="O183" s="598"/>
      <c r="P183" s="598"/>
      <c r="Q183" s="598"/>
      <c r="R183" s="598"/>
      <c r="S183" s="2"/>
      <c r="T183" s="2"/>
      <c r="U183" s="2"/>
      <c r="V183" s="2"/>
      <c r="W183" s="2"/>
      <c r="X183" s="2"/>
      <c r="Y183" s="2"/>
    </row>
    <row r="184" spans="1:25" ht="16.5">
      <c r="A184" s="598"/>
      <c r="B184" s="492" t="s">
        <v>64</v>
      </c>
      <c r="C184" s="233">
        <v>1268</v>
      </c>
      <c r="D184" s="493" t="s">
        <v>28</v>
      </c>
      <c r="E184" s="580" t="s">
        <v>67</v>
      </c>
      <c r="F184" s="1106"/>
      <c r="G184" s="740">
        <v>87</v>
      </c>
      <c r="H184" s="619">
        <v>79</v>
      </c>
      <c r="I184" s="619">
        <v>156</v>
      </c>
      <c r="J184" s="233">
        <v>150</v>
      </c>
      <c r="K184" s="531">
        <f t="shared" si="26"/>
        <v>472</v>
      </c>
      <c r="L184" s="382" t="str">
        <f t="shared" ref="L184:L191" si="28">IF(K184&gt;489,"Yes","NO")</f>
        <v>NO</v>
      </c>
      <c r="M184" s="530" t="str">
        <f t="shared" ref="M184:M191" si="29">IF(L184="Yes","S","")</f>
        <v/>
      </c>
      <c r="N184" s="1030"/>
      <c r="O184" s="598"/>
      <c r="P184" s="598"/>
      <c r="Q184" s="598"/>
      <c r="R184" s="598"/>
      <c r="S184" s="2"/>
      <c r="T184" s="2"/>
      <c r="U184" s="2"/>
      <c r="V184" s="2"/>
      <c r="W184" s="2"/>
      <c r="X184" s="2"/>
      <c r="Y184" s="2"/>
    </row>
    <row r="185" spans="1:25" ht="16.5">
      <c r="A185" s="598"/>
      <c r="B185" s="492" t="s">
        <v>55</v>
      </c>
      <c r="C185" s="233">
        <v>1542</v>
      </c>
      <c r="D185" s="493" t="s">
        <v>28</v>
      </c>
      <c r="E185" s="580" t="s">
        <v>67</v>
      </c>
      <c r="F185" s="1106"/>
      <c r="G185" s="740">
        <v>77</v>
      </c>
      <c r="H185" s="619">
        <v>82</v>
      </c>
      <c r="I185" s="619">
        <v>151</v>
      </c>
      <c r="J185" s="233">
        <v>158</v>
      </c>
      <c r="K185" s="522">
        <f t="shared" si="26"/>
        <v>468</v>
      </c>
      <c r="L185" s="361" t="str">
        <f t="shared" si="28"/>
        <v>NO</v>
      </c>
      <c r="M185" s="530" t="str">
        <f t="shared" si="29"/>
        <v/>
      </c>
      <c r="N185" s="1030"/>
      <c r="O185" s="598"/>
      <c r="P185" s="598"/>
      <c r="Q185" s="598"/>
      <c r="R185" s="598"/>
      <c r="S185" s="2"/>
      <c r="T185" s="2"/>
      <c r="U185" s="2"/>
      <c r="V185" s="2"/>
      <c r="W185" s="2"/>
      <c r="X185" s="2"/>
      <c r="Y185" s="2"/>
    </row>
    <row r="186" spans="1:25" ht="16.5">
      <c r="A186" s="598"/>
      <c r="B186" s="492" t="s">
        <v>71</v>
      </c>
      <c r="C186" s="233">
        <v>1770</v>
      </c>
      <c r="D186" s="493" t="s">
        <v>26</v>
      </c>
      <c r="E186" s="580" t="s">
        <v>67</v>
      </c>
      <c r="F186" s="1106"/>
      <c r="G186" s="740">
        <v>78</v>
      </c>
      <c r="H186" s="619">
        <v>74</v>
      </c>
      <c r="I186" s="619">
        <v>149</v>
      </c>
      <c r="J186" s="233">
        <v>148</v>
      </c>
      <c r="K186" s="522">
        <f t="shared" si="26"/>
        <v>449</v>
      </c>
      <c r="L186" s="361" t="str">
        <f t="shared" si="28"/>
        <v>NO</v>
      </c>
      <c r="M186" s="530"/>
      <c r="N186" s="1030"/>
      <c r="O186" s="598"/>
      <c r="P186" s="598"/>
      <c r="Q186" s="598"/>
      <c r="R186" s="598"/>
      <c r="S186" s="2"/>
      <c r="T186" s="2"/>
      <c r="U186" s="2"/>
      <c r="V186" s="2"/>
      <c r="W186" s="2"/>
      <c r="X186" s="2"/>
      <c r="Y186" s="2"/>
    </row>
    <row r="187" spans="1:25" ht="16.5">
      <c r="A187" s="598"/>
      <c r="B187" s="492" t="s">
        <v>65</v>
      </c>
      <c r="C187" s="233">
        <v>1228</v>
      </c>
      <c r="D187" s="493" t="s">
        <v>28</v>
      </c>
      <c r="E187" s="580" t="s">
        <v>67</v>
      </c>
      <c r="F187" s="1106"/>
      <c r="G187" s="740">
        <v>155</v>
      </c>
      <c r="H187" s="619">
        <v>151</v>
      </c>
      <c r="I187" s="619">
        <v>137</v>
      </c>
      <c r="J187" s="233"/>
      <c r="K187" s="522">
        <f t="shared" si="26"/>
        <v>443</v>
      </c>
      <c r="L187" s="361" t="str">
        <f>IF(K187&gt;489,"Yes","NO")</f>
        <v>NO</v>
      </c>
      <c r="M187" s="530"/>
      <c r="N187" s="1030"/>
      <c r="O187" s="598"/>
      <c r="P187" s="598"/>
      <c r="Q187" s="598"/>
      <c r="R187" s="598"/>
      <c r="S187" s="2"/>
      <c r="T187" s="2"/>
      <c r="U187" s="2"/>
      <c r="V187" s="2"/>
      <c r="W187" s="2"/>
      <c r="X187" s="2"/>
      <c r="Y187" s="2"/>
    </row>
    <row r="188" spans="1:25" ht="16.5">
      <c r="A188" s="598"/>
      <c r="B188" s="492" t="s">
        <v>115</v>
      </c>
      <c r="C188" s="233">
        <v>1229</v>
      </c>
      <c r="D188" s="493" t="s">
        <v>28</v>
      </c>
      <c r="E188" s="580" t="s">
        <v>67</v>
      </c>
      <c r="F188" s="1106"/>
      <c r="G188" s="740">
        <v>157</v>
      </c>
      <c r="H188" s="619">
        <v>138</v>
      </c>
      <c r="I188" s="619">
        <v>144</v>
      </c>
      <c r="J188" s="233"/>
      <c r="K188" s="522">
        <f t="shared" si="26"/>
        <v>439</v>
      </c>
      <c r="L188" s="361" t="str">
        <f>IF(K188&gt;489,"Yes","NO")</f>
        <v>NO</v>
      </c>
      <c r="M188" s="530"/>
      <c r="N188" s="1030"/>
      <c r="O188" s="598"/>
      <c r="P188" s="598"/>
      <c r="Q188" s="598"/>
      <c r="R188" s="598"/>
      <c r="S188" s="2"/>
      <c r="T188" s="2"/>
      <c r="U188" s="2"/>
      <c r="V188" s="2"/>
      <c r="W188" s="2"/>
      <c r="X188" s="2"/>
      <c r="Y188" s="2"/>
    </row>
    <row r="189" spans="1:25" ht="16.5">
      <c r="A189" s="598"/>
      <c r="B189" s="496" t="s">
        <v>212</v>
      </c>
      <c r="C189" s="218">
        <v>1143</v>
      </c>
      <c r="D189" s="1037" t="s">
        <v>28</v>
      </c>
      <c r="E189" s="544" t="s">
        <v>67</v>
      </c>
      <c r="F189" s="1113"/>
      <c r="G189" s="640">
        <v>125</v>
      </c>
      <c r="H189" s="622">
        <v>126</v>
      </c>
      <c r="I189" s="622">
        <v>138</v>
      </c>
      <c r="J189" s="218"/>
      <c r="K189" s="522">
        <f t="shared" si="26"/>
        <v>389</v>
      </c>
      <c r="L189" s="361" t="str">
        <f t="shared" si="28"/>
        <v>NO</v>
      </c>
      <c r="M189" s="530" t="str">
        <f t="shared" si="29"/>
        <v/>
      </c>
      <c r="N189" s="1030"/>
      <c r="O189" s="598"/>
      <c r="P189" s="598"/>
      <c r="Q189" s="598"/>
      <c r="R189" s="598"/>
      <c r="S189" s="2"/>
      <c r="T189" s="2"/>
      <c r="U189" s="2"/>
      <c r="V189" s="2"/>
      <c r="W189" s="2"/>
      <c r="X189" s="2"/>
      <c r="Y189" s="2"/>
    </row>
    <row r="190" spans="1:25" ht="16.5">
      <c r="A190" s="598"/>
      <c r="B190" s="496" t="s">
        <v>147</v>
      </c>
      <c r="C190" s="218">
        <v>2454</v>
      </c>
      <c r="D190" s="1037" t="s">
        <v>15</v>
      </c>
      <c r="E190" s="544" t="s">
        <v>67</v>
      </c>
      <c r="F190" s="1113"/>
      <c r="G190" s="640">
        <v>69</v>
      </c>
      <c r="H190" s="622">
        <v>62</v>
      </c>
      <c r="I190" s="622">
        <v>88</v>
      </c>
      <c r="J190" s="218">
        <v>76</v>
      </c>
      <c r="K190" s="522">
        <f t="shared" si="26"/>
        <v>295</v>
      </c>
      <c r="L190" s="361" t="str">
        <f t="shared" si="28"/>
        <v>NO</v>
      </c>
      <c r="M190" s="530" t="str">
        <f t="shared" si="29"/>
        <v/>
      </c>
      <c r="N190" s="1030"/>
      <c r="O190" s="598"/>
      <c r="P190" s="598"/>
      <c r="Q190" s="598"/>
      <c r="R190" s="598"/>
      <c r="S190" s="2"/>
      <c r="T190" s="2"/>
      <c r="U190" s="2"/>
      <c r="V190" s="2"/>
      <c r="W190" s="2"/>
      <c r="X190" s="2"/>
      <c r="Y190" s="2"/>
    </row>
    <row r="191" spans="1:25" ht="17.25" thickBot="1">
      <c r="A191" s="598"/>
      <c r="B191" s="524" t="s">
        <v>318</v>
      </c>
      <c r="C191" s="704">
        <v>1021</v>
      </c>
      <c r="D191" s="1096" t="s">
        <v>28</v>
      </c>
      <c r="E191" s="742" t="s">
        <v>67</v>
      </c>
      <c r="F191" s="1097"/>
      <c r="G191" s="616">
        <v>65</v>
      </c>
      <c r="H191" s="616">
        <v>62</v>
      </c>
      <c r="I191" s="616">
        <v>66</v>
      </c>
      <c r="J191" s="616">
        <v>55</v>
      </c>
      <c r="K191" s="727">
        <f t="shared" si="26"/>
        <v>248</v>
      </c>
      <c r="L191" s="359" t="str">
        <f t="shared" si="28"/>
        <v>NO</v>
      </c>
      <c r="M191" s="530" t="str">
        <f t="shared" si="29"/>
        <v/>
      </c>
      <c r="N191" s="1030"/>
      <c r="O191" s="598"/>
      <c r="P191" s="598"/>
      <c r="Q191" s="598"/>
      <c r="R191" s="598"/>
      <c r="S191" s="2"/>
      <c r="T191" s="2"/>
      <c r="U191" s="2"/>
      <c r="V191" s="2"/>
      <c r="W191" s="2"/>
      <c r="X191" s="2"/>
      <c r="Y191" s="2"/>
    </row>
    <row r="192" spans="1:25" ht="16.5" thickBot="1">
      <c r="A192" s="628"/>
      <c r="B192" s="902" t="s">
        <v>271</v>
      </c>
      <c r="C192" s="1187" t="s">
        <v>319</v>
      </c>
      <c r="D192" s="1188"/>
      <c r="E192" s="1188"/>
      <c r="F192" s="1188"/>
      <c r="G192" s="1188"/>
      <c r="H192" s="1188"/>
      <c r="I192" s="1188"/>
      <c r="J192" s="1320"/>
      <c r="K192" s="1070" t="s">
        <v>245</v>
      </c>
      <c r="L192" s="1071"/>
      <c r="M192" s="1072">
        <f>COUNT(G167:G191)</f>
        <v>25</v>
      </c>
      <c r="N192" s="1304"/>
      <c r="O192" s="628"/>
      <c r="P192" s="628"/>
      <c r="Q192" s="628"/>
      <c r="R192" s="628"/>
      <c r="S192" s="166"/>
      <c r="T192" s="166"/>
      <c r="U192" s="166"/>
      <c r="V192" s="166"/>
      <c r="W192" s="166"/>
      <c r="X192" s="166"/>
      <c r="Y192" s="166"/>
    </row>
    <row r="193" spans="1:25" ht="16.5">
      <c r="A193" s="598"/>
      <c r="B193" s="3"/>
      <c r="C193" s="2"/>
      <c r="D193" s="995"/>
      <c r="E193" s="996"/>
      <c r="F193" s="997"/>
      <c r="G193" s="598"/>
      <c r="H193" s="598"/>
      <c r="I193" s="598"/>
      <c r="J193" s="598"/>
      <c r="K193" s="598"/>
      <c r="L193" s="982"/>
      <c r="M193" s="983"/>
      <c r="N193" s="598"/>
      <c r="O193" s="598"/>
      <c r="P193" s="598"/>
      <c r="Q193" s="598"/>
      <c r="R193" s="598"/>
      <c r="S193" s="2"/>
      <c r="T193" s="2"/>
      <c r="U193" s="2"/>
      <c r="V193" s="2"/>
      <c r="W193" s="2"/>
      <c r="X193" s="2"/>
      <c r="Y193" s="2"/>
    </row>
    <row r="194" spans="1:25" ht="17.25" thickBot="1">
      <c r="A194" s="598"/>
      <c r="B194" s="3"/>
      <c r="C194" s="2"/>
      <c r="D194" s="995"/>
      <c r="E194" s="996"/>
      <c r="F194" s="997"/>
      <c r="G194" s="598"/>
      <c r="H194" s="598"/>
      <c r="I194" s="598"/>
      <c r="J194" s="598"/>
      <c r="K194" s="598"/>
      <c r="L194" s="982"/>
      <c r="M194" s="983"/>
      <c r="N194" s="598"/>
      <c r="O194" s="598"/>
      <c r="P194" s="598"/>
      <c r="Q194" s="598"/>
      <c r="R194" s="598"/>
      <c r="S194" s="2"/>
      <c r="T194" s="2"/>
      <c r="U194" s="2"/>
      <c r="V194" s="2"/>
      <c r="W194" s="2"/>
      <c r="X194" s="2"/>
      <c r="Y194" s="2"/>
    </row>
    <row r="195" spans="1:25" ht="50.25" thickBot="1">
      <c r="A195" s="598"/>
      <c r="B195" s="1000" t="s">
        <v>320</v>
      </c>
      <c r="C195" s="1001"/>
      <c r="D195" s="1001"/>
      <c r="E195" s="1001"/>
      <c r="F195" s="1321" t="s">
        <v>321</v>
      </c>
      <c r="G195" s="1005" t="s">
        <v>232</v>
      </c>
      <c r="H195" s="1316" t="s">
        <v>312</v>
      </c>
      <c r="I195" s="1248" t="s">
        <v>322</v>
      </c>
      <c r="J195" s="1249"/>
      <c r="K195" s="1249"/>
      <c r="L195" s="1249"/>
      <c r="M195" s="1249"/>
      <c r="N195" s="1249"/>
      <c r="O195" s="1250"/>
      <c r="P195" s="598"/>
      <c r="Q195" s="598"/>
      <c r="R195" s="598"/>
      <c r="S195" s="2"/>
      <c r="T195" s="2"/>
      <c r="U195" s="2"/>
      <c r="V195" s="2"/>
      <c r="W195" s="2"/>
      <c r="X195" s="2"/>
      <c r="Y195" s="2"/>
    </row>
    <row r="196" spans="1:25" ht="50.25" thickBot="1">
      <c r="A196" s="598"/>
      <c r="B196" s="282" t="s">
        <v>4</v>
      </c>
      <c r="C196" s="1251" t="s">
        <v>5</v>
      </c>
      <c r="D196" s="802" t="s">
        <v>6</v>
      </c>
      <c r="E196" s="1322" t="s">
        <v>7</v>
      </c>
      <c r="F196" s="1284"/>
      <c r="G196" s="633" t="s">
        <v>323</v>
      </c>
      <c r="H196" s="634" t="s">
        <v>324</v>
      </c>
      <c r="I196" s="635">
        <v>4</v>
      </c>
      <c r="J196" s="1285" t="s">
        <v>325</v>
      </c>
      <c r="K196" s="633" t="s">
        <v>323</v>
      </c>
      <c r="L196" s="1323" t="s">
        <v>324</v>
      </c>
      <c r="M196" s="1324" t="s">
        <v>326</v>
      </c>
      <c r="N196" s="1285" t="s">
        <v>325</v>
      </c>
      <c r="O196" s="1325" t="s">
        <v>9</v>
      </c>
      <c r="P196" s="1018" t="s">
        <v>239</v>
      </c>
      <c r="Q196" s="355" t="s">
        <v>240</v>
      </c>
      <c r="R196" s="598"/>
      <c r="S196" s="2"/>
      <c r="T196" s="2"/>
      <c r="U196" s="2"/>
      <c r="V196" s="2"/>
      <c r="W196" s="2"/>
      <c r="X196" s="2"/>
      <c r="Y196" s="2"/>
    </row>
    <row r="197" spans="1:25" ht="16.5">
      <c r="A197" s="598"/>
      <c r="B197" s="39" t="s">
        <v>44</v>
      </c>
      <c r="C197" s="1139">
        <v>1620</v>
      </c>
      <c r="D197" s="1141" t="s">
        <v>15</v>
      </c>
      <c r="E197" s="1142" t="s">
        <v>24</v>
      </c>
      <c r="F197" s="1143"/>
      <c r="G197" s="1326">
        <v>92</v>
      </c>
      <c r="H197" s="1327">
        <v>97</v>
      </c>
      <c r="I197" s="1328">
        <v>88</v>
      </c>
      <c r="J197" s="122">
        <f t="shared" ref="J197:J210" si="30">SUM(G197:I197)</f>
        <v>277</v>
      </c>
      <c r="K197" s="1326">
        <v>94</v>
      </c>
      <c r="L197" s="1329">
        <v>87</v>
      </c>
      <c r="M197" s="1330">
        <v>83</v>
      </c>
      <c r="N197" s="122">
        <f t="shared" ref="N197:N210" si="31">SUM(K197:M197)</f>
        <v>264</v>
      </c>
      <c r="O197" s="1301">
        <f t="shared" ref="O197:O210" si="32">SUM(J197+N197)</f>
        <v>541</v>
      </c>
      <c r="P197" s="1331"/>
      <c r="Q197" s="1332"/>
      <c r="R197" s="598"/>
      <c r="S197" s="2"/>
      <c r="T197" s="2"/>
      <c r="U197" s="2"/>
      <c r="V197" s="2"/>
      <c r="W197" s="2"/>
      <c r="X197" s="2"/>
      <c r="Y197" s="2"/>
    </row>
    <row r="198" spans="1:25" ht="16.5">
      <c r="A198" s="598"/>
      <c r="B198" s="133" t="s">
        <v>252</v>
      </c>
      <c r="C198" s="363">
        <v>1383</v>
      </c>
      <c r="D198" s="1037" t="s">
        <v>21</v>
      </c>
      <c r="E198" s="585" t="s">
        <v>24</v>
      </c>
      <c r="F198" s="1113"/>
      <c r="G198" s="1333">
        <v>94</v>
      </c>
      <c r="H198" s="1334">
        <v>89</v>
      </c>
      <c r="I198" s="1112">
        <v>82</v>
      </c>
      <c r="J198" s="79">
        <f t="shared" si="30"/>
        <v>265</v>
      </c>
      <c r="K198" s="1333">
        <v>92</v>
      </c>
      <c r="L198" s="683">
        <v>87</v>
      </c>
      <c r="M198" s="1335">
        <v>89</v>
      </c>
      <c r="N198" s="79">
        <f t="shared" si="31"/>
        <v>268</v>
      </c>
      <c r="O198" s="1290">
        <f t="shared" si="32"/>
        <v>533</v>
      </c>
      <c r="P198" s="1336"/>
      <c r="Q198" s="1337"/>
      <c r="R198" s="598"/>
      <c r="S198" s="2"/>
      <c r="T198" s="2"/>
      <c r="U198" s="2"/>
      <c r="V198" s="2"/>
      <c r="W198" s="2"/>
      <c r="X198" s="2"/>
      <c r="Y198" s="2"/>
    </row>
    <row r="199" spans="1:25" ht="16.5">
      <c r="A199" s="598"/>
      <c r="B199" s="133" t="s">
        <v>38</v>
      </c>
      <c r="C199" s="363">
        <v>1539</v>
      </c>
      <c r="D199" s="1037" t="s">
        <v>26</v>
      </c>
      <c r="E199" s="585" t="s">
        <v>31</v>
      </c>
      <c r="F199" s="1113"/>
      <c r="G199" s="640">
        <v>94</v>
      </c>
      <c r="H199" s="622">
        <v>92</v>
      </c>
      <c r="I199" s="218">
        <v>79</v>
      </c>
      <c r="J199" s="79">
        <f>SUM(G199:I199)</f>
        <v>265</v>
      </c>
      <c r="K199" s="640">
        <v>86</v>
      </c>
      <c r="L199" s="683">
        <v>88</v>
      </c>
      <c r="M199" s="1338">
        <v>78</v>
      </c>
      <c r="N199" s="79">
        <f>SUM(K199:M199)</f>
        <v>252</v>
      </c>
      <c r="O199" s="591">
        <f>SUM(J199+N199)</f>
        <v>517</v>
      </c>
      <c r="P199" s="110" t="str">
        <f>IF(O199&gt;539,"Yes","NO")</f>
        <v>NO</v>
      </c>
      <c r="Q199" s="138" t="str">
        <f>IF(P199="Yes","M","")</f>
        <v/>
      </c>
      <c r="R199" s="598"/>
      <c r="S199" s="2"/>
      <c r="T199" s="2"/>
      <c r="U199" s="2"/>
      <c r="V199" s="2"/>
      <c r="W199" s="2"/>
      <c r="X199" s="2"/>
      <c r="Y199" s="2"/>
    </row>
    <row r="200" spans="1:25" ht="16.5">
      <c r="A200" s="598"/>
      <c r="B200" s="133" t="s">
        <v>224</v>
      </c>
      <c r="C200" s="363">
        <v>1065</v>
      </c>
      <c r="D200" s="1037" t="s">
        <v>47</v>
      </c>
      <c r="E200" s="585" t="s">
        <v>31</v>
      </c>
      <c r="F200" s="1113"/>
      <c r="G200" s="1333">
        <v>76</v>
      </c>
      <c r="H200" s="1334">
        <v>81</v>
      </c>
      <c r="I200" s="1112">
        <v>62</v>
      </c>
      <c r="J200" s="79">
        <f>SUM(G200:I200)</f>
        <v>219</v>
      </c>
      <c r="K200" s="1333">
        <v>97</v>
      </c>
      <c r="L200" s="683">
        <v>86</v>
      </c>
      <c r="M200" s="1335">
        <v>75</v>
      </c>
      <c r="N200" s="79">
        <f>SUM(K200:M200)</f>
        <v>258</v>
      </c>
      <c r="O200" s="1290">
        <f>SUM(J200+N200)</f>
        <v>477</v>
      </c>
      <c r="P200" s="110" t="str">
        <f>IF(O200&gt;539,"Yes","NO")</f>
        <v>NO</v>
      </c>
      <c r="Q200" s="138" t="str">
        <f>IF(P200="Yes","M","")</f>
        <v/>
      </c>
      <c r="R200" s="598"/>
      <c r="S200" s="2"/>
      <c r="T200" s="2"/>
      <c r="U200" s="2"/>
      <c r="V200" s="2"/>
      <c r="W200" s="2"/>
      <c r="X200" s="2"/>
      <c r="Y200" s="2"/>
    </row>
    <row r="201" spans="1:25" ht="17.25" thickBot="1">
      <c r="A201" s="598"/>
      <c r="B201" s="56" t="s">
        <v>40</v>
      </c>
      <c r="C201" s="805">
        <v>506</v>
      </c>
      <c r="D201" s="1031" t="s">
        <v>28</v>
      </c>
      <c r="E201" s="1101" t="s">
        <v>31</v>
      </c>
      <c r="F201" s="1102"/>
      <c r="G201" s="643">
        <v>84</v>
      </c>
      <c r="H201" s="616">
        <v>86</v>
      </c>
      <c r="I201" s="226">
        <v>81</v>
      </c>
      <c r="J201" s="85">
        <f>SUM(G201:I201)</f>
        <v>251</v>
      </c>
      <c r="K201" s="643">
        <v>91</v>
      </c>
      <c r="L201" s="660">
        <v>8</v>
      </c>
      <c r="M201" s="1339">
        <v>73</v>
      </c>
      <c r="N201" s="85">
        <f>SUM(K201:M201)</f>
        <v>172</v>
      </c>
      <c r="O201" s="1299">
        <f>SUM(J201+N201)</f>
        <v>423</v>
      </c>
      <c r="P201" s="110" t="str">
        <f>IF(O201&gt;539,"Yes","NO")</f>
        <v>NO</v>
      </c>
      <c r="Q201" s="147" t="str">
        <f>IF(P201="Yes","G","")</f>
        <v/>
      </c>
      <c r="R201" s="598"/>
      <c r="S201" s="2"/>
      <c r="T201" s="2"/>
      <c r="U201" s="2"/>
      <c r="V201" s="2"/>
      <c r="W201" s="2"/>
      <c r="X201" s="2"/>
      <c r="Y201" s="2"/>
    </row>
    <row r="202" spans="1:25" ht="16.5">
      <c r="A202" s="598"/>
      <c r="B202" s="152" t="s">
        <v>51</v>
      </c>
      <c r="C202" s="1278"/>
      <c r="D202" s="1096" t="s">
        <v>26</v>
      </c>
      <c r="E202" s="168" t="s">
        <v>48</v>
      </c>
      <c r="F202" s="1097"/>
      <c r="G202" s="702">
        <v>88</v>
      </c>
      <c r="H202" s="703">
        <v>93</v>
      </c>
      <c r="I202" s="704">
        <v>66</v>
      </c>
      <c r="J202" s="95">
        <f t="shared" si="30"/>
        <v>247</v>
      </c>
      <c r="K202" s="702">
        <v>92</v>
      </c>
      <c r="L202" s="1340">
        <v>85</v>
      </c>
      <c r="M202" s="1341">
        <v>75</v>
      </c>
      <c r="N202" s="95">
        <f t="shared" si="31"/>
        <v>252</v>
      </c>
      <c r="O202" s="1296">
        <f t="shared" si="32"/>
        <v>499</v>
      </c>
      <c r="P202" s="105" t="str">
        <f>IF(O202&gt;509,"Yes","NO")</f>
        <v>NO</v>
      </c>
      <c r="Q202" s="214"/>
      <c r="R202" s="598"/>
      <c r="S202" s="2"/>
      <c r="T202" s="2"/>
      <c r="U202" s="2"/>
      <c r="V202" s="2"/>
      <c r="W202" s="2"/>
      <c r="X202" s="2"/>
      <c r="Y202" s="2"/>
    </row>
    <row r="203" spans="1:25" ht="17.25" thickBot="1">
      <c r="A203" s="598"/>
      <c r="B203" s="56" t="s">
        <v>92</v>
      </c>
      <c r="C203" s="805">
        <v>1452</v>
      </c>
      <c r="D203" s="1031" t="s">
        <v>34</v>
      </c>
      <c r="E203" s="1101" t="s">
        <v>48</v>
      </c>
      <c r="F203" s="1102"/>
      <c r="G203" s="643">
        <v>79</v>
      </c>
      <c r="H203" s="616">
        <v>66</v>
      </c>
      <c r="I203" s="226">
        <v>77</v>
      </c>
      <c r="J203" s="85">
        <f t="shared" si="30"/>
        <v>222</v>
      </c>
      <c r="K203" s="643">
        <v>70</v>
      </c>
      <c r="L203" s="1342">
        <v>70</v>
      </c>
      <c r="M203" s="1343">
        <v>29</v>
      </c>
      <c r="N203" s="85">
        <f t="shared" si="31"/>
        <v>169</v>
      </c>
      <c r="O203" s="1299">
        <f t="shared" si="32"/>
        <v>391</v>
      </c>
      <c r="P203" s="121" t="str">
        <f>IF(O203&gt;509,"Yes","NO")</f>
        <v>NO</v>
      </c>
      <c r="Q203" s="1344" t="str">
        <f>IF(P203="Yes","G","")</f>
        <v/>
      </c>
      <c r="R203" s="598"/>
      <c r="S203" s="2"/>
      <c r="T203" s="2"/>
      <c r="U203" s="2"/>
      <c r="V203" s="2"/>
      <c r="W203" s="2"/>
      <c r="X203" s="2"/>
      <c r="Y203" s="2"/>
    </row>
    <row r="204" spans="1:25" ht="16.5">
      <c r="A204" s="598"/>
      <c r="B204" s="1054" t="s">
        <v>49</v>
      </c>
      <c r="C204" s="233">
        <v>1798</v>
      </c>
      <c r="D204" s="493" t="s">
        <v>26</v>
      </c>
      <c r="E204" s="1110" t="s">
        <v>67</v>
      </c>
      <c r="F204" s="1113"/>
      <c r="G204" s="740">
        <v>92</v>
      </c>
      <c r="H204" s="619">
        <v>68</v>
      </c>
      <c r="I204" s="233">
        <v>67</v>
      </c>
      <c r="J204" s="95">
        <f t="shared" si="30"/>
        <v>227</v>
      </c>
      <c r="K204" s="752">
        <v>86</v>
      </c>
      <c r="L204" s="1345">
        <v>81</v>
      </c>
      <c r="M204" s="1346">
        <v>56</v>
      </c>
      <c r="N204" s="95">
        <f t="shared" si="31"/>
        <v>223</v>
      </c>
      <c r="O204" s="1296">
        <f t="shared" si="32"/>
        <v>450</v>
      </c>
      <c r="P204" s="105" t="str">
        <f t="shared" ref="P204:P210" si="33">IF(O204&gt;479,"Yes","NO")</f>
        <v>NO</v>
      </c>
      <c r="Q204" s="151" t="str">
        <f>IF(P204="Yes","S","")</f>
        <v/>
      </c>
      <c r="R204" s="598"/>
      <c r="S204" s="2"/>
      <c r="T204" s="2"/>
      <c r="U204" s="2"/>
      <c r="V204" s="2"/>
      <c r="W204" s="2"/>
      <c r="X204" s="2"/>
      <c r="Y204" s="2"/>
    </row>
    <row r="205" spans="1:25" ht="16.5">
      <c r="A205" s="598"/>
      <c r="B205" s="492" t="s">
        <v>71</v>
      </c>
      <c r="C205" s="233">
        <v>1770</v>
      </c>
      <c r="D205" s="493" t="s">
        <v>26</v>
      </c>
      <c r="E205" s="1110" t="s">
        <v>67</v>
      </c>
      <c r="F205" s="1113"/>
      <c r="G205" s="740">
        <v>89</v>
      </c>
      <c r="H205" s="619">
        <v>78</v>
      </c>
      <c r="I205" s="233">
        <v>36</v>
      </c>
      <c r="J205" s="95">
        <f t="shared" si="30"/>
        <v>203</v>
      </c>
      <c r="K205" s="752">
        <v>81</v>
      </c>
      <c r="L205" s="1347">
        <v>89</v>
      </c>
      <c r="M205" s="1346">
        <v>64</v>
      </c>
      <c r="N205" s="95">
        <f t="shared" si="31"/>
        <v>234</v>
      </c>
      <c r="O205" s="1296">
        <f t="shared" si="32"/>
        <v>437</v>
      </c>
      <c r="P205" s="105" t="str">
        <f t="shared" si="33"/>
        <v>NO</v>
      </c>
      <c r="Q205" s="151"/>
      <c r="R205" s="598"/>
      <c r="S205" s="2"/>
      <c r="T205" s="2"/>
      <c r="U205" s="2"/>
      <c r="V205" s="2"/>
      <c r="W205" s="2"/>
      <c r="X205" s="2"/>
      <c r="Y205" s="2"/>
    </row>
    <row r="206" spans="1:25" ht="16.5">
      <c r="A206" s="598"/>
      <c r="B206" s="492" t="s">
        <v>55</v>
      </c>
      <c r="C206" s="233">
        <v>1542</v>
      </c>
      <c r="D206" s="493" t="s">
        <v>28</v>
      </c>
      <c r="E206" s="1110" t="s">
        <v>67</v>
      </c>
      <c r="F206" s="1113"/>
      <c r="G206" s="740">
        <v>75</v>
      </c>
      <c r="H206" s="619">
        <v>86</v>
      </c>
      <c r="I206" s="233">
        <v>34</v>
      </c>
      <c r="J206" s="95">
        <f t="shared" si="30"/>
        <v>195</v>
      </c>
      <c r="K206" s="752">
        <v>82</v>
      </c>
      <c r="L206" s="1347">
        <v>71</v>
      </c>
      <c r="M206" s="1346">
        <v>53</v>
      </c>
      <c r="N206" s="95">
        <f t="shared" si="31"/>
        <v>206</v>
      </c>
      <c r="O206" s="1296">
        <f t="shared" si="32"/>
        <v>401</v>
      </c>
      <c r="P206" s="105" t="str">
        <f t="shared" si="33"/>
        <v>NO</v>
      </c>
      <c r="Q206" s="151"/>
      <c r="R206" s="598"/>
      <c r="S206" s="2"/>
      <c r="T206" s="2"/>
      <c r="U206" s="2"/>
      <c r="V206" s="2"/>
      <c r="W206" s="2"/>
      <c r="X206" s="2"/>
      <c r="Y206" s="2"/>
    </row>
    <row r="207" spans="1:25" ht="16.5">
      <c r="A207" s="598"/>
      <c r="B207" s="492" t="s">
        <v>242</v>
      </c>
      <c r="C207" s="233">
        <v>3608</v>
      </c>
      <c r="D207" s="493" t="s">
        <v>61</v>
      </c>
      <c r="E207" s="1110" t="s">
        <v>67</v>
      </c>
      <c r="F207" s="1113"/>
      <c r="G207" s="740">
        <v>72</v>
      </c>
      <c r="H207" s="619">
        <v>70</v>
      </c>
      <c r="I207" s="233">
        <v>54</v>
      </c>
      <c r="J207" s="95">
        <f t="shared" si="30"/>
        <v>196</v>
      </c>
      <c r="K207" s="752">
        <v>67</v>
      </c>
      <c r="L207" s="1347">
        <v>64</v>
      </c>
      <c r="M207" s="1346">
        <v>50</v>
      </c>
      <c r="N207" s="95">
        <f t="shared" si="31"/>
        <v>181</v>
      </c>
      <c r="O207" s="1296">
        <f t="shared" si="32"/>
        <v>377</v>
      </c>
      <c r="P207" s="105" t="str">
        <f t="shared" si="33"/>
        <v>NO</v>
      </c>
      <c r="Q207" s="151"/>
      <c r="R207" s="598"/>
      <c r="S207" s="2"/>
      <c r="T207" s="2"/>
      <c r="U207" s="2"/>
      <c r="V207" s="2"/>
      <c r="W207" s="2"/>
      <c r="X207" s="2"/>
      <c r="Y207" s="2"/>
    </row>
    <row r="208" spans="1:25" ht="16.5">
      <c r="A208" s="598"/>
      <c r="B208" s="492" t="s">
        <v>64</v>
      </c>
      <c r="C208" s="233">
        <v>1268</v>
      </c>
      <c r="D208" s="493" t="s">
        <v>28</v>
      </c>
      <c r="E208" s="1110" t="s">
        <v>67</v>
      </c>
      <c r="F208" s="1113"/>
      <c r="G208" s="740">
        <v>71</v>
      </c>
      <c r="H208" s="619">
        <v>48</v>
      </c>
      <c r="I208" s="233">
        <v>25</v>
      </c>
      <c r="J208" s="95">
        <f t="shared" si="30"/>
        <v>144</v>
      </c>
      <c r="K208" s="752">
        <v>76</v>
      </c>
      <c r="L208" s="1347">
        <v>43</v>
      </c>
      <c r="M208" s="1346">
        <v>52</v>
      </c>
      <c r="N208" s="95">
        <f t="shared" si="31"/>
        <v>171</v>
      </c>
      <c r="O208" s="1296">
        <f t="shared" si="32"/>
        <v>315</v>
      </c>
      <c r="P208" s="105" t="str">
        <f t="shared" si="33"/>
        <v>NO</v>
      </c>
      <c r="Q208" s="151"/>
      <c r="R208" s="598"/>
      <c r="S208" s="2"/>
      <c r="T208" s="2"/>
      <c r="U208" s="2"/>
      <c r="V208" s="2"/>
      <c r="W208" s="2"/>
      <c r="X208" s="2"/>
      <c r="Y208" s="2"/>
    </row>
    <row r="209" spans="1:25" ht="16.5">
      <c r="A209" s="598"/>
      <c r="B209" s="492" t="s">
        <v>87</v>
      </c>
      <c r="C209" s="233">
        <v>1054</v>
      </c>
      <c r="D209" s="493" t="s">
        <v>28</v>
      </c>
      <c r="E209" s="1110" t="s">
        <v>67</v>
      </c>
      <c r="F209" s="1113"/>
      <c r="G209" s="740">
        <v>50</v>
      </c>
      <c r="H209" s="619">
        <v>51</v>
      </c>
      <c r="I209" s="233">
        <v>29</v>
      </c>
      <c r="J209" s="95">
        <f t="shared" si="30"/>
        <v>130</v>
      </c>
      <c r="K209" s="752">
        <v>46</v>
      </c>
      <c r="L209" s="1347">
        <v>38</v>
      </c>
      <c r="M209" s="1346">
        <v>13</v>
      </c>
      <c r="N209" s="95">
        <f t="shared" si="31"/>
        <v>97</v>
      </c>
      <c r="O209" s="1296">
        <f t="shared" si="32"/>
        <v>227</v>
      </c>
      <c r="P209" s="105" t="str">
        <f t="shared" si="33"/>
        <v>NO</v>
      </c>
      <c r="Q209" s="151"/>
      <c r="R209" s="598"/>
      <c r="S209" s="2"/>
      <c r="T209" s="2"/>
      <c r="U209" s="2"/>
      <c r="V209" s="2"/>
      <c r="W209" s="2"/>
      <c r="X209" s="2"/>
      <c r="Y209" s="2"/>
    </row>
    <row r="210" spans="1:25" ht="17.25" thickBot="1">
      <c r="A210" s="598"/>
      <c r="B210" s="492" t="s">
        <v>122</v>
      </c>
      <c r="C210" s="233">
        <v>1021</v>
      </c>
      <c r="D210" s="493" t="s">
        <v>28</v>
      </c>
      <c r="E210" s="1110" t="s">
        <v>67</v>
      </c>
      <c r="F210" s="1113"/>
      <c r="G210" s="740">
        <v>32</v>
      </c>
      <c r="H210" s="619">
        <v>25</v>
      </c>
      <c r="I210" s="233">
        <v>39</v>
      </c>
      <c r="J210" s="95">
        <f t="shared" si="30"/>
        <v>96</v>
      </c>
      <c r="K210" s="752">
        <v>18</v>
      </c>
      <c r="L210" s="1347">
        <v>5</v>
      </c>
      <c r="M210" s="1346">
        <v>22</v>
      </c>
      <c r="N210" s="95">
        <f t="shared" si="31"/>
        <v>45</v>
      </c>
      <c r="O210" s="1296">
        <f t="shared" si="32"/>
        <v>141</v>
      </c>
      <c r="P210" s="105" t="str">
        <f t="shared" si="33"/>
        <v>NO</v>
      </c>
      <c r="Q210" s="151"/>
      <c r="R210" s="598"/>
      <c r="S210" s="2"/>
      <c r="T210" s="2"/>
      <c r="U210" s="2"/>
      <c r="V210" s="2"/>
      <c r="W210" s="2"/>
      <c r="X210" s="2"/>
      <c r="Y210" s="2"/>
    </row>
    <row r="211" spans="1:25" ht="16.5" thickBot="1">
      <c r="A211" s="628"/>
      <c r="B211" s="930" t="s">
        <v>271</v>
      </c>
      <c r="C211" s="941"/>
      <c r="D211" s="941"/>
      <c r="E211" s="931"/>
      <c r="F211" s="930" t="s">
        <v>327</v>
      </c>
      <c r="G211" s="941"/>
      <c r="H211" s="941"/>
      <c r="I211" s="941"/>
      <c r="J211" s="941"/>
      <c r="K211" s="941"/>
      <c r="L211" s="941"/>
      <c r="M211" s="941"/>
      <c r="N211" s="931"/>
      <c r="O211" s="1070" t="s">
        <v>245</v>
      </c>
      <c r="P211" s="1071"/>
      <c r="Q211" s="1072">
        <f>COUNT(G197:G210)</f>
        <v>14</v>
      </c>
      <c r="R211" s="1074"/>
      <c r="S211" s="166"/>
      <c r="T211" s="166"/>
      <c r="U211" s="166"/>
      <c r="V211" s="166"/>
      <c r="W211" s="166"/>
      <c r="X211" s="166"/>
      <c r="Y211" s="166"/>
    </row>
    <row r="212" spans="1:25" ht="16.5" thickBot="1">
      <c r="A212" s="628"/>
      <c r="B212" s="1075"/>
      <c r="C212" s="1075"/>
      <c r="D212" s="1075"/>
      <c r="E212" s="1075"/>
      <c r="F212" s="1075"/>
      <c r="G212" s="1075"/>
      <c r="H212" s="1075"/>
      <c r="I212" s="1075"/>
      <c r="J212" s="1075"/>
      <c r="K212" s="1075"/>
      <c r="L212" s="1075"/>
      <c r="M212" s="1075"/>
      <c r="N212" s="1075"/>
      <c r="O212" s="1074"/>
      <c r="P212" s="1074"/>
      <c r="Q212" s="1074"/>
      <c r="R212" s="1074"/>
      <c r="S212" s="166"/>
      <c r="T212" s="166"/>
      <c r="U212" s="166"/>
      <c r="V212" s="166"/>
      <c r="W212" s="166"/>
      <c r="X212" s="166"/>
      <c r="Y212" s="166"/>
    </row>
    <row r="213" spans="1:25" ht="50.25" thickBot="1">
      <c r="A213" s="628"/>
      <c r="B213" s="1078" t="s">
        <v>328</v>
      </c>
      <c r="C213" s="1079"/>
      <c r="D213" s="1079"/>
      <c r="E213" s="1079"/>
      <c r="F213" s="1080" t="s">
        <v>329</v>
      </c>
      <c r="G213" s="1005" t="s">
        <v>232</v>
      </c>
      <c r="H213" s="1316" t="s">
        <v>312</v>
      </c>
      <c r="I213" s="1248" t="s">
        <v>330</v>
      </c>
      <c r="J213" s="1249"/>
      <c r="K213" s="1249"/>
      <c r="L213" s="1249"/>
      <c r="M213" s="1249"/>
      <c r="N213" s="1249"/>
      <c r="O213" s="1249"/>
      <c r="P213" s="1250"/>
      <c r="Q213" s="598"/>
      <c r="R213" s="598"/>
      <c r="S213" s="166"/>
      <c r="T213" s="166"/>
      <c r="U213" s="166"/>
      <c r="V213" s="166"/>
      <c r="W213" s="166"/>
      <c r="X213" s="166"/>
      <c r="Y213" s="166"/>
    </row>
    <row r="214" spans="1:25" ht="50.25" thickBot="1">
      <c r="A214" s="628"/>
      <c r="B214" s="732" t="s">
        <v>4</v>
      </c>
      <c r="C214" s="1348" t="s">
        <v>5</v>
      </c>
      <c r="D214" s="802" t="s">
        <v>6</v>
      </c>
      <c r="E214" s="554" t="s">
        <v>7</v>
      </c>
      <c r="F214" s="1349" t="s">
        <v>316</v>
      </c>
      <c r="G214" s="168" t="s">
        <v>316</v>
      </c>
      <c r="H214" s="1147" t="s">
        <v>331</v>
      </c>
      <c r="I214" s="1349" t="s">
        <v>323</v>
      </c>
      <c r="J214" s="168" t="s">
        <v>323</v>
      </c>
      <c r="K214" s="1147" t="s">
        <v>331</v>
      </c>
      <c r="L214" s="1350" t="s">
        <v>324</v>
      </c>
      <c r="M214" s="1351" t="s">
        <v>324</v>
      </c>
      <c r="N214" s="1352" t="s">
        <v>325</v>
      </c>
      <c r="O214" s="1353" t="s">
        <v>9</v>
      </c>
      <c r="P214" s="1018" t="s">
        <v>239</v>
      </c>
      <c r="Q214" s="355" t="s">
        <v>240</v>
      </c>
      <c r="R214" s="598"/>
      <c r="S214" s="166"/>
      <c r="T214" s="166"/>
      <c r="U214" s="1354"/>
      <c r="V214" s="1354"/>
      <c r="W214" s="1354"/>
      <c r="X214" s="1354"/>
      <c r="Y214" s="1354"/>
    </row>
    <row r="215" spans="1:25" ht="16.5">
      <c r="A215" s="628"/>
      <c r="B215" s="39" t="s">
        <v>252</v>
      </c>
      <c r="C215" s="368">
        <v>1385</v>
      </c>
      <c r="D215" s="1141" t="s">
        <v>15</v>
      </c>
      <c r="E215" s="976" t="s">
        <v>24</v>
      </c>
      <c r="F215" s="1355">
        <v>95</v>
      </c>
      <c r="G215" s="610">
        <v>92</v>
      </c>
      <c r="H215" s="729">
        <f t="shared" ref="H215:H229" si="34">(F215+G215)</f>
        <v>187</v>
      </c>
      <c r="I215" s="720">
        <v>94</v>
      </c>
      <c r="J215" s="1356">
        <v>99</v>
      </c>
      <c r="K215" s="729">
        <f t="shared" ref="K215:K229" si="35">(I215+J215)</f>
        <v>193</v>
      </c>
      <c r="L215" s="1357">
        <v>93</v>
      </c>
      <c r="M215" s="1358">
        <v>97</v>
      </c>
      <c r="N215" s="729">
        <f t="shared" ref="N215:N229" si="36">(L215+M215)</f>
        <v>190</v>
      </c>
      <c r="O215" s="614">
        <f t="shared" ref="O215:O229" si="37">H215+K215+N215</f>
        <v>570</v>
      </c>
      <c r="P215" s="1359"/>
      <c r="Q215" s="1332"/>
      <c r="R215" s="598"/>
      <c r="S215" s="166"/>
      <c r="T215" s="166"/>
      <c r="U215" s="1354"/>
      <c r="V215" s="1354"/>
      <c r="W215" s="1354"/>
      <c r="X215" s="1354"/>
      <c r="Y215" s="1354"/>
    </row>
    <row r="216" spans="1:25" ht="17.25" thickBot="1">
      <c r="A216" s="628"/>
      <c r="B216" s="56" t="s">
        <v>44</v>
      </c>
      <c r="C216" s="805">
        <v>1620</v>
      </c>
      <c r="D216" s="1031" t="s">
        <v>15</v>
      </c>
      <c r="E216" s="1032" t="s">
        <v>24</v>
      </c>
      <c r="F216" s="1360">
        <v>97</v>
      </c>
      <c r="G216" s="226">
        <v>91</v>
      </c>
      <c r="H216" s="1222">
        <f t="shared" si="34"/>
        <v>188</v>
      </c>
      <c r="I216" s="643">
        <v>88</v>
      </c>
      <c r="J216" s="1361">
        <v>90</v>
      </c>
      <c r="K216" s="1222">
        <f t="shared" si="35"/>
        <v>178</v>
      </c>
      <c r="L216" s="659">
        <v>89</v>
      </c>
      <c r="M216" s="1339">
        <v>89</v>
      </c>
      <c r="N216" s="1222">
        <f t="shared" si="36"/>
        <v>178</v>
      </c>
      <c r="O216" s="625">
        <f t="shared" si="37"/>
        <v>544</v>
      </c>
      <c r="P216" s="1362"/>
      <c r="Q216" s="1337"/>
      <c r="R216" s="598"/>
      <c r="S216" s="166"/>
      <c r="T216" s="166"/>
      <c r="U216" s="1354"/>
      <c r="V216" s="1354"/>
      <c r="W216" s="1354"/>
      <c r="X216" s="1354"/>
      <c r="Y216" s="1354"/>
    </row>
    <row r="217" spans="1:25" ht="16.5">
      <c r="A217" s="628"/>
      <c r="B217" s="148" t="s">
        <v>51</v>
      </c>
      <c r="C217" s="358">
        <v>1281</v>
      </c>
      <c r="D217" s="1026" t="s">
        <v>26</v>
      </c>
      <c r="E217" s="580" t="s">
        <v>31</v>
      </c>
      <c r="F217" s="1363">
        <v>93</v>
      </c>
      <c r="G217" s="233">
        <v>99</v>
      </c>
      <c r="H217" s="729">
        <f>(F217+G217)</f>
        <v>192</v>
      </c>
      <c r="I217" s="740">
        <v>92</v>
      </c>
      <c r="J217" s="754">
        <v>90</v>
      </c>
      <c r="K217" s="269">
        <f>(I217+J217)</f>
        <v>182</v>
      </c>
      <c r="L217" s="653">
        <v>90</v>
      </c>
      <c r="M217" s="1346">
        <v>87</v>
      </c>
      <c r="N217" s="269">
        <f>(L217+M217)</f>
        <v>177</v>
      </c>
      <c r="O217" s="1296">
        <f>H217+K217+N217</f>
        <v>551</v>
      </c>
      <c r="P217" s="1215" t="str">
        <f t="shared" ref="P217:P228" si="38">IF(O217&gt;479,"Yes","NO")</f>
        <v>Yes</v>
      </c>
      <c r="Q217" s="138" t="str">
        <f>IF(P217="Yes","M","")</f>
        <v>M</v>
      </c>
      <c r="R217" s="598"/>
      <c r="S217" s="166"/>
      <c r="T217" s="166"/>
      <c r="U217" s="1354"/>
      <c r="V217" s="1354"/>
      <c r="W217" s="1354"/>
      <c r="X217" s="1354"/>
      <c r="Y217" s="1354"/>
    </row>
    <row r="218" spans="1:25" ht="16.5">
      <c r="A218" s="628"/>
      <c r="B218" s="148" t="s">
        <v>38</v>
      </c>
      <c r="C218" s="1364">
        <v>1539</v>
      </c>
      <c r="D218" s="1365" t="s">
        <v>26</v>
      </c>
      <c r="E218" s="148" t="s">
        <v>31</v>
      </c>
      <c r="F218" s="1363">
        <v>93</v>
      </c>
      <c r="G218" s="233">
        <v>94</v>
      </c>
      <c r="H218" s="269">
        <f>(F218+G218)</f>
        <v>187</v>
      </c>
      <c r="I218" s="740">
        <v>93</v>
      </c>
      <c r="J218" s="754">
        <v>91</v>
      </c>
      <c r="K218" s="269">
        <f>(I218+J218)</f>
        <v>184</v>
      </c>
      <c r="L218" s="653">
        <v>90</v>
      </c>
      <c r="M218" s="1346">
        <v>88</v>
      </c>
      <c r="N218" s="269">
        <f>(L218+M218)</f>
        <v>178</v>
      </c>
      <c r="O218" s="892">
        <f>H218+K218+N218</f>
        <v>549</v>
      </c>
      <c r="P218" s="1366" t="str">
        <f>IF(O218&gt;479,"Yes","NO")</f>
        <v>Yes</v>
      </c>
      <c r="Q218" s="1230" t="str">
        <f>IF(P218="Yes","S","")</f>
        <v>S</v>
      </c>
      <c r="R218" s="598"/>
      <c r="S218" s="166"/>
      <c r="T218" s="166"/>
      <c r="U218" s="1354"/>
      <c r="V218" s="1354"/>
      <c r="W218" s="1354"/>
      <c r="X218" s="1354"/>
      <c r="Y218" s="1354"/>
    </row>
    <row r="219" spans="1:25" ht="17.25" thickBot="1">
      <c r="A219" s="628"/>
      <c r="B219" s="56" t="s">
        <v>30</v>
      </c>
      <c r="C219" s="805">
        <v>169</v>
      </c>
      <c r="D219" s="1031" t="s">
        <v>26</v>
      </c>
      <c r="E219" s="1222" t="s">
        <v>31</v>
      </c>
      <c r="F219" s="1360">
        <v>87</v>
      </c>
      <c r="G219" s="226">
        <v>89</v>
      </c>
      <c r="H219" s="1222">
        <f>(F219+G219)</f>
        <v>176</v>
      </c>
      <c r="I219" s="643">
        <v>88</v>
      </c>
      <c r="J219" s="1361">
        <v>94</v>
      </c>
      <c r="K219" s="1222">
        <f>(I219+J219)</f>
        <v>182</v>
      </c>
      <c r="L219" s="659">
        <v>87</v>
      </c>
      <c r="M219" s="1339">
        <v>88</v>
      </c>
      <c r="N219" s="1222">
        <f>(L219+M219)</f>
        <v>175</v>
      </c>
      <c r="O219" s="1299">
        <f>H219+K219+N219</f>
        <v>533</v>
      </c>
      <c r="P219" s="1224" t="str">
        <f t="shared" si="38"/>
        <v>Yes</v>
      </c>
      <c r="Q219" s="147" t="str">
        <f>IF(P219="Yes","M","")</f>
        <v>M</v>
      </c>
      <c r="R219" s="598"/>
      <c r="S219" s="166"/>
      <c r="T219" s="166"/>
      <c r="U219" s="1354"/>
      <c r="V219" s="1354"/>
      <c r="W219" s="1354"/>
      <c r="X219" s="1354"/>
      <c r="Y219" s="1354"/>
    </row>
    <row r="220" spans="1:25" ht="17.25" thickBot="1">
      <c r="A220" s="628"/>
      <c r="B220" s="308" t="s">
        <v>49</v>
      </c>
      <c r="C220" s="1043">
        <v>1798</v>
      </c>
      <c r="D220" s="1040" t="s">
        <v>26</v>
      </c>
      <c r="E220" s="732" t="s">
        <v>48</v>
      </c>
      <c r="F220" s="1367">
        <v>87</v>
      </c>
      <c r="G220" s="715">
        <v>90</v>
      </c>
      <c r="H220" s="1118">
        <f t="shared" si="34"/>
        <v>177</v>
      </c>
      <c r="I220" s="713">
        <v>82</v>
      </c>
      <c r="J220" s="1201">
        <v>90</v>
      </c>
      <c r="K220" s="1118">
        <f t="shared" si="35"/>
        <v>172</v>
      </c>
      <c r="L220" s="666">
        <v>85</v>
      </c>
      <c r="M220" s="1368">
        <v>84</v>
      </c>
      <c r="N220" s="1118">
        <f t="shared" si="36"/>
        <v>169</v>
      </c>
      <c r="O220" s="1311">
        <f t="shared" si="37"/>
        <v>518</v>
      </c>
      <c r="P220" s="1227" t="str">
        <f t="shared" si="38"/>
        <v>Yes</v>
      </c>
      <c r="Q220" s="1227" t="str">
        <f>IF(P220="Yes","G","")</f>
        <v>G</v>
      </c>
      <c r="R220" s="598"/>
      <c r="S220" s="166"/>
      <c r="T220" s="166"/>
      <c r="U220" s="1354"/>
      <c r="V220" s="1354"/>
      <c r="W220" s="1354"/>
      <c r="X220" s="1354"/>
      <c r="Y220" s="1354"/>
    </row>
    <row r="221" spans="1:25" ht="16.5">
      <c r="A221" s="628"/>
      <c r="B221" s="28" t="s">
        <v>40</v>
      </c>
      <c r="C221" s="379">
        <v>506</v>
      </c>
      <c r="D221" s="1365" t="s">
        <v>28</v>
      </c>
      <c r="E221" s="580" t="s">
        <v>67</v>
      </c>
      <c r="F221" s="1363">
        <v>90</v>
      </c>
      <c r="G221" s="233">
        <v>92</v>
      </c>
      <c r="H221" s="729">
        <f t="shared" si="34"/>
        <v>182</v>
      </c>
      <c r="I221" s="740"/>
      <c r="J221" s="754">
        <v>186</v>
      </c>
      <c r="K221" s="729">
        <f t="shared" si="35"/>
        <v>186</v>
      </c>
      <c r="L221" s="653">
        <v>92</v>
      </c>
      <c r="M221" s="1346">
        <v>85</v>
      </c>
      <c r="N221" s="729">
        <f t="shared" si="36"/>
        <v>177</v>
      </c>
      <c r="O221" s="614">
        <f t="shared" si="37"/>
        <v>545</v>
      </c>
      <c r="P221" s="1366" t="str">
        <f t="shared" si="38"/>
        <v>Yes</v>
      </c>
      <c r="Q221" s="1230" t="str">
        <f>IF(P221="Yes","S","")</f>
        <v>S</v>
      </c>
      <c r="R221" s="598"/>
      <c r="S221" s="166"/>
      <c r="T221" s="166"/>
      <c r="U221" s="1354"/>
      <c r="V221" s="1354"/>
      <c r="W221" s="1354"/>
      <c r="X221" s="1354"/>
      <c r="Y221" s="1354"/>
    </row>
    <row r="222" spans="1:25" ht="16.5">
      <c r="A222" s="628"/>
      <c r="B222" s="148" t="s">
        <v>37</v>
      </c>
      <c r="C222" s="358">
        <v>1569</v>
      </c>
      <c r="D222" s="1365" t="s">
        <v>28</v>
      </c>
      <c r="E222" s="580" t="s">
        <v>67</v>
      </c>
      <c r="F222" s="1363">
        <v>87</v>
      </c>
      <c r="G222" s="233">
        <v>89</v>
      </c>
      <c r="H222" s="269">
        <f t="shared" si="34"/>
        <v>176</v>
      </c>
      <c r="I222" s="740"/>
      <c r="J222" s="754">
        <v>180</v>
      </c>
      <c r="K222" s="269">
        <f t="shared" si="35"/>
        <v>180</v>
      </c>
      <c r="L222" s="653">
        <v>80</v>
      </c>
      <c r="M222" s="1346">
        <v>90</v>
      </c>
      <c r="N222" s="269">
        <f t="shared" si="36"/>
        <v>170</v>
      </c>
      <c r="O222" s="892">
        <f t="shared" si="37"/>
        <v>526</v>
      </c>
      <c r="P222" s="1366" t="str">
        <f t="shared" si="38"/>
        <v>Yes</v>
      </c>
      <c r="Q222" s="1230" t="str">
        <f t="shared" ref="Q222:Q229" si="39">IF(P222="Yes","S","")</f>
        <v>S</v>
      </c>
      <c r="R222" s="598"/>
      <c r="S222" s="166"/>
      <c r="T222" s="166"/>
      <c r="U222" s="1354"/>
      <c r="V222" s="1354"/>
      <c r="W222" s="1354"/>
      <c r="X222" s="1354"/>
      <c r="Y222" s="1354"/>
    </row>
    <row r="223" spans="1:25" ht="16.5">
      <c r="A223" s="628"/>
      <c r="B223" s="148" t="s">
        <v>57</v>
      </c>
      <c r="C223" s="358">
        <v>1060</v>
      </c>
      <c r="D223" s="1365" t="s">
        <v>26</v>
      </c>
      <c r="E223" s="580" t="s">
        <v>67</v>
      </c>
      <c r="F223" s="1363">
        <v>87</v>
      </c>
      <c r="G223" s="233">
        <v>82</v>
      </c>
      <c r="H223" s="269">
        <f t="shared" si="34"/>
        <v>169</v>
      </c>
      <c r="I223" s="740"/>
      <c r="J223" s="754">
        <v>172</v>
      </c>
      <c r="K223" s="269">
        <f t="shared" si="35"/>
        <v>172</v>
      </c>
      <c r="L223" s="653">
        <v>88</v>
      </c>
      <c r="M223" s="1346">
        <v>83</v>
      </c>
      <c r="N223" s="269">
        <f t="shared" si="36"/>
        <v>171</v>
      </c>
      <c r="O223" s="892">
        <f t="shared" si="37"/>
        <v>512</v>
      </c>
      <c r="P223" s="1366" t="str">
        <f>IF(O223&gt;479,"Yes","NO")</f>
        <v>Yes</v>
      </c>
      <c r="Q223" s="1230" t="str">
        <f>IF(P223="Yes","S","")</f>
        <v>S</v>
      </c>
      <c r="R223" s="598"/>
      <c r="S223" s="166"/>
      <c r="T223" s="166"/>
      <c r="U223" s="1354"/>
      <c r="V223" s="1354"/>
      <c r="W223" s="1354"/>
      <c r="X223" s="1354"/>
      <c r="Y223" s="1354"/>
    </row>
    <row r="224" spans="1:25" ht="16.5">
      <c r="A224" s="628"/>
      <c r="B224" s="148" t="s">
        <v>55</v>
      </c>
      <c r="C224" s="358">
        <v>1542</v>
      </c>
      <c r="D224" s="1365" t="s">
        <v>28</v>
      </c>
      <c r="E224" s="580" t="s">
        <v>67</v>
      </c>
      <c r="F224" s="1363">
        <v>85</v>
      </c>
      <c r="G224" s="233">
        <v>80</v>
      </c>
      <c r="H224" s="269">
        <f t="shared" si="34"/>
        <v>165</v>
      </c>
      <c r="I224" s="740"/>
      <c r="J224" s="754">
        <v>182</v>
      </c>
      <c r="K224" s="269">
        <f t="shared" si="35"/>
        <v>182</v>
      </c>
      <c r="L224" s="653">
        <v>68</v>
      </c>
      <c r="M224" s="1346">
        <v>85</v>
      </c>
      <c r="N224" s="269">
        <f t="shared" si="36"/>
        <v>153</v>
      </c>
      <c r="O224" s="892">
        <f t="shared" si="37"/>
        <v>500</v>
      </c>
      <c r="P224" s="1366" t="str">
        <f t="shared" si="38"/>
        <v>Yes</v>
      </c>
      <c r="Q224" s="1230" t="str">
        <f t="shared" si="39"/>
        <v>S</v>
      </c>
      <c r="R224" s="598"/>
      <c r="S224" s="166"/>
      <c r="T224" s="166"/>
      <c r="U224" s="1354"/>
      <c r="V224" s="1354"/>
      <c r="W224" s="1354"/>
      <c r="X224" s="1354"/>
      <c r="Y224" s="1354"/>
    </row>
    <row r="225" spans="1:25" ht="16.5">
      <c r="A225" s="628"/>
      <c r="B225" s="1369" t="s">
        <v>71</v>
      </c>
      <c r="C225" s="1364">
        <v>1770</v>
      </c>
      <c r="D225" s="1365" t="s">
        <v>26</v>
      </c>
      <c r="E225" s="148" t="s">
        <v>67</v>
      </c>
      <c r="F225" s="1363">
        <v>83</v>
      </c>
      <c r="G225" s="754">
        <v>89</v>
      </c>
      <c r="H225" s="95">
        <f t="shared" si="34"/>
        <v>172</v>
      </c>
      <c r="I225" s="752">
        <v>83</v>
      </c>
      <c r="J225" s="754">
        <v>79</v>
      </c>
      <c r="K225" s="95">
        <f t="shared" si="35"/>
        <v>162</v>
      </c>
      <c r="L225" s="1370">
        <v>69</v>
      </c>
      <c r="M225" s="1346">
        <v>78</v>
      </c>
      <c r="N225" s="269">
        <f t="shared" si="36"/>
        <v>147</v>
      </c>
      <c r="O225" s="892">
        <f t="shared" si="37"/>
        <v>481</v>
      </c>
      <c r="P225" s="1366" t="s">
        <v>153</v>
      </c>
      <c r="Q225" s="1230" t="str">
        <f t="shared" si="39"/>
        <v/>
      </c>
      <c r="R225" s="598"/>
      <c r="S225" s="166"/>
      <c r="T225" s="166"/>
      <c r="U225" s="1354"/>
      <c r="V225" s="1354"/>
      <c r="W225" s="1354"/>
      <c r="X225" s="1354"/>
      <c r="Y225" s="1354"/>
    </row>
    <row r="226" spans="1:25" ht="16.5">
      <c r="A226" s="628"/>
      <c r="B226" s="148" t="s">
        <v>332</v>
      </c>
      <c r="C226" s="358">
        <v>1291</v>
      </c>
      <c r="D226" s="1365" t="s">
        <v>26</v>
      </c>
      <c r="E226" s="580" t="s">
        <v>67</v>
      </c>
      <c r="F226" s="1363">
        <v>79</v>
      </c>
      <c r="G226" s="233">
        <v>86</v>
      </c>
      <c r="H226" s="269">
        <f t="shared" si="34"/>
        <v>165</v>
      </c>
      <c r="I226" s="740">
        <v>87</v>
      </c>
      <c r="J226" s="754">
        <v>76</v>
      </c>
      <c r="K226" s="269">
        <f t="shared" si="35"/>
        <v>163</v>
      </c>
      <c r="L226" s="653">
        <v>68</v>
      </c>
      <c r="M226" s="1346">
        <v>68</v>
      </c>
      <c r="N226" s="269">
        <f t="shared" si="36"/>
        <v>136</v>
      </c>
      <c r="O226" s="892">
        <f t="shared" si="37"/>
        <v>464</v>
      </c>
      <c r="P226" s="1366" t="s">
        <v>153</v>
      </c>
      <c r="Q226" s="1230" t="str">
        <f t="shared" si="39"/>
        <v/>
      </c>
      <c r="R226" s="598"/>
      <c r="S226" s="166"/>
      <c r="T226" s="166"/>
      <c r="U226" s="1354"/>
      <c r="V226" s="1354"/>
      <c r="W226" s="1354"/>
      <c r="X226" s="1354"/>
      <c r="Y226" s="1354"/>
    </row>
    <row r="227" spans="1:25" ht="16.5">
      <c r="A227" s="628"/>
      <c r="B227" s="148" t="s">
        <v>102</v>
      </c>
      <c r="C227" s="358">
        <v>1264</v>
      </c>
      <c r="D227" s="1365" t="s">
        <v>26</v>
      </c>
      <c r="E227" s="580" t="s">
        <v>67</v>
      </c>
      <c r="F227" s="1363">
        <v>77</v>
      </c>
      <c r="G227" s="233">
        <v>64</v>
      </c>
      <c r="H227" s="269">
        <f t="shared" si="34"/>
        <v>141</v>
      </c>
      <c r="I227" s="740">
        <v>73</v>
      </c>
      <c r="J227" s="754">
        <v>78</v>
      </c>
      <c r="K227" s="269">
        <f t="shared" si="35"/>
        <v>151</v>
      </c>
      <c r="L227" s="653">
        <v>62</v>
      </c>
      <c r="M227" s="1346">
        <v>62</v>
      </c>
      <c r="N227" s="269">
        <f t="shared" si="36"/>
        <v>124</v>
      </c>
      <c r="O227" s="892">
        <f t="shared" si="37"/>
        <v>416</v>
      </c>
      <c r="P227" s="1366" t="str">
        <f t="shared" si="38"/>
        <v>NO</v>
      </c>
      <c r="Q227" s="1230" t="str">
        <f t="shared" si="39"/>
        <v/>
      </c>
      <c r="R227" s="598"/>
      <c r="S227" s="166"/>
      <c r="T227" s="166"/>
      <c r="U227" s="1354"/>
      <c r="V227" s="1354"/>
      <c r="W227" s="1354"/>
      <c r="X227" s="1354"/>
      <c r="Y227" s="1354"/>
    </row>
    <row r="228" spans="1:25" ht="16.5">
      <c r="A228" s="628"/>
      <c r="B228" s="148" t="s">
        <v>87</v>
      </c>
      <c r="C228" s="358">
        <v>1054</v>
      </c>
      <c r="D228" s="1365" t="s">
        <v>28</v>
      </c>
      <c r="E228" s="580" t="s">
        <v>67</v>
      </c>
      <c r="F228" s="1363">
        <v>59</v>
      </c>
      <c r="G228" s="233">
        <v>43</v>
      </c>
      <c r="H228" s="269">
        <f t="shared" si="34"/>
        <v>102</v>
      </c>
      <c r="I228" s="740">
        <v>63</v>
      </c>
      <c r="J228" s="754">
        <v>73</v>
      </c>
      <c r="K228" s="269">
        <f t="shared" si="35"/>
        <v>136</v>
      </c>
      <c r="L228" s="653">
        <v>55</v>
      </c>
      <c r="M228" s="1346">
        <v>32</v>
      </c>
      <c r="N228" s="269">
        <f t="shared" si="36"/>
        <v>87</v>
      </c>
      <c r="O228" s="892">
        <f t="shared" si="37"/>
        <v>325</v>
      </c>
      <c r="P228" s="1366" t="str">
        <f t="shared" si="38"/>
        <v>NO</v>
      </c>
      <c r="Q228" s="1230" t="str">
        <f t="shared" si="39"/>
        <v/>
      </c>
      <c r="R228" s="598"/>
      <c r="S228" s="166"/>
      <c r="T228" s="166"/>
      <c r="U228" s="1354"/>
      <c r="V228" s="1354"/>
      <c r="W228" s="1354"/>
      <c r="X228" s="1354"/>
      <c r="Y228" s="1354"/>
    </row>
    <row r="229" spans="1:25" ht="17.25" thickBot="1">
      <c r="A229" s="628"/>
      <c r="B229" s="148" t="s">
        <v>122</v>
      </c>
      <c r="C229" s="358">
        <v>1021</v>
      </c>
      <c r="D229" s="1365" t="s">
        <v>28</v>
      </c>
      <c r="E229" s="580" t="s">
        <v>67</v>
      </c>
      <c r="F229" s="1371">
        <v>30</v>
      </c>
      <c r="G229" s="235">
        <v>38</v>
      </c>
      <c r="H229" s="130">
        <f t="shared" si="34"/>
        <v>68</v>
      </c>
      <c r="I229" s="726">
        <v>55</v>
      </c>
      <c r="J229" s="1372">
        <v>21</v>
      </c>
      <c r="K229" s="130">
        <f t="shared" si="35"/>
        <v>76</v>
      </c>
      <c r="L229" s="1373">
        <v>58</v>
      </c>
      <c r="M229" s="1330">
        <v>34</v>
      </c>
      <c r="N229" s="130">
        <f t="shared" si="36"/>
        <v>92</v>
      </c>
      <c r="O229" s="1290">
        <f t="shared" si="37"/>
        <v>236</v>
      </c>
      <c r="P229" s="1366" t="s">
        <v>153</v>
      </c>
      <c r="Q229" s="1230" t="str">
        <f t="shared" si="39"/>
        <v/>
      </c>
      <c r="R229" s="598"/>
      <c r="S229" s="166"/>
      <c r="T229" s="166"/>
      <c r="U229" s="1354"/>
      <c r="V229" s="1354"/>
      <c r="W229" s="1354"/>
      <c r="X229" s="1354"/>
      <c r="Y229" s="1354"/>
    </row>
    <row r="230" spans="1:25" ht="16.5" thickBot="1">
      <c r="A230" s="598"/>
      <c r="B230" s="930" t="s">
        <v>271</v>
      </c>
      <c r="C230" s="941"/>
      <c r="D230" s="941"/>
      <c r="E230" s="931"/>
      <c r="F230" s="930" t="s">
        <v>333</v>
      </c>
      <c r="G230" s="941"/>
      <c r="H230" s="941"/>
      <c r="I230" s="941"/>
      <c r="J230" s="941"/>
      <c r="K230" s="941"/>
      <c r="L230" s="941"/>
      <c r="M230" s="941"/>
      <c r="N230" s="931"/>
      <c r="O230" s="1070" t="s">
        <v>245</v>
      </c>
      <c r="P230" s="1071"/>
      <c r="Q230" s="1072">
        <f>COUNT(G215:G229)</f>
        <v>15</v>
      </c>
      <c r="R230" s="1074"/>
      <c r="S230" s="2"/>
      <c r="T230" s="2"/>
      <c r="U230" s="1354"/>
      <c r="V230" s="1354"/>
      <c r="W230" s="1354"/>
      <c r="X230" s="1354"/>
      <c r="Y230" s="1354"/>
    </row>
    <row r="231" spans="1:25" ht="16.5">
      <c r="A231" s="598"/>
      <c r="B231" s="3"/>
      <c r="C231" s="2"/>
      <c r="D231" s="995"/>
      <c r="E231" s="996"/>
      <c r="F231" s="997"/>
      <c r="G231" s="598"/>
      <c r="H231" s="598"/>
      <c r="I231" s="598"/>
      <c r="J231" s="598"/>
      <c r="K231" s="598"/>
      <c r="L231" s="982"/>
      <c r="M231" s="983"/>
      <c r="N231" s="598"/>
      <c r="O231" s="598"/>
      <c r="P231" s="598"/>
      <c r="Q231" s="598"/>
      <c r="R231" s="598"/>
      <c r="S231" s="2"/>
      <c r="T231" s="2"/>
      <c r="U231" s="2"/>
      <c r="V231" s="2"/>
      <c r="W231" s="2"/>
      <c r="X231" s="2"/>
      <c r="Y231" s="2"/>
    </row>
    <row r="232" spans="1:25" ht="17.25" thickBot="1">
      <c r="A232" s="598"/>
      <c r="B232" s="3"/>
      <c r="C232" s="2"/>
      <c r="D232" s="995"/>
      <c r="E232" s="996"/>
      <c r="F232" s="997"/>
      <c r="G232" s="598"/>
      <c r="H232" s="598"/>
      <c r="I232" s="598"/>
      <c r="J232" s="598"/>
      <c r="K232" s="598"/>
      <c r="L232" s="982"/>
      <c r="M232" s="983"/>
      <c r="N232" s="598"/>
      <c r="O232" s="598"/>
      <c r="P232" s="598"/>
      <c r="Q232" s="598"/>
      <c r="R232" s="598"/>
      <c r="S232" s="2"/>
      <c r="T232" s="2"/>
      <c r="U232" s="2"/>
      <c r="V232" s="2"/>
      <c r="W232" s="2"/>
      <c r="X232" s="2"/>
      <c r="Y232" s="2"/>
    </row>
    <row r="233" spans="1:25" ht="50.25" thickBot="1">
      <c r="A233" s="598"/>
      <c r="B233" s="1078" t="s">
        <v>334</v>
      </c>
      <c r="C233" s="1079"/>
      <c r="D233" s="1079"/>
      <c r="E233" s="1079"/>
      <c r="F233" s="1079"/>
      <c r="G233" s="1321" t="s">
        <v>335</v>
      </c>
      <c r="H233" s="1005" t="s">
        <v>232</v>
      </c>
      <c r="I233" s="1316" t="s">
        <v>312</v>
      </c>
      <c r="J233" s="1248" t="s">
        <v>330</v>
      </c>
      <c r="K233" s="1249"/>
      <c r="L233" s="1249"/>
      <c r="M233" s="1249"/>
      <c r="N233" s="1249"/>
      <c r="O233" s="1249"/>
      <c r="P233" s="1249"/>
      <c r="Q233" s="1250"/>
      <c r="R233" s="598"/>
      <c r="S233" s="2"/>
      <c r="T233" s="2"/>
      <c r="U233" s="2"/>
      <c r="V233" s="2"/>
      <c r="W233" s="2"/>
      <c r="X233" s="2"/>
      <c r="Y233" s="2"/>
    </row>
    <row r="234" spans="1:25" ht="50.25" thickBot="1">
      <c r="A234" s="598"/>
      <c r="B234" s="732" t="s">
        <v>4</v>
      </c>
      <c r="C234" s="1348" t="s">
        <v>5</v>
      </c>
      <c r="D234" s="802" t="s">
        <v>6</v>
      </c>
      <c r="E234" s="554" t="s">
        <v>7</v>
      </c>
      <c r="F234" s="1349" t="s">
        <v>316</v>
      </c>
      <c r="G234" s="168" t="s">
        <v>316</v>
      </c>
      <c r="H234" s="1147" t="s">
        <v>331</v>
      </c>
      <c r="I234" s="1349" t="s">
        <v>323</v>
      </c>
      <c r="J234" s="168" t="s">
        <v>323</v>
      </c>
      <c r="K234" s="1147" t="s">
        <v>331</v>
      </c>
      <c r="L234" s="1350" t="s">
        <v>324</v>
      </c>
      <c r="M234" s="1351" t="s">
        <v>324</v>
      </c>
      <c r="N234" s="1352" t="s">
        <v>325</v>
      </c>
      <c r="O234" s="1353" t="s">
        <v>9</v>
      </c>
      <c r="P234" s="1018" t="s">
        <v>239</v>
      </c>
      <c r="Q234" s="355" t="s">
        <v>240</v>
      </c>
      <c r="R234" s="598"/>
      <c r="S234" s="2"/>
      <c r="T234" s="2"/>
      <c r="U234" s="2"/>
      <c r="V234" s="2"/>
      <c r="W234" s="2"/>
      <c r="X234" s="2"/>
      <c r="Y234" s="2"/>
    </row>
    <row r="235" spans="1:25" ht="16.5">
      <c r="A235" s="598"/>
      <c r="B235" s="318" t="s">
        <v>30</v>
      </c>
      <c r="C235" s="379">
        <v>169</v>
      </c>
      <c r="D235" s="1026" t="s">
        <v>26</v>
      </c>
      <c r="E235" s="318" t="s">
        <v>67</v>
      </c>
      <c r="F235" s="1374">
        <v>88</v>
      </c>
      <c r="G235" s="610">
        <v>91</v>
      </c>
      <c r="H235" s="729">
        <f t="shared" ref="H235:H246" si="40">(F235+G235)</f>
        <v>179</v>
      </c>
      <c r="I235" s="720">
        <v>81</v>
      </c>
      <c r="J235" s="1375">
        <v>89</v>
      </c>
      <c r="K235" s="729">
        <f t="shared" ref="K235:K246" si="41">(I235+J235)</f>
        <v>170</v>
      </c>
      <c r="L235" s="1376">
        <v>83</v>
      </c>
      <c r="M235" s="1377">
        <v>89</v>
      </c>
      <c r="N235" s="729">
        <f t="shared" ref="N235:N246" si="42">(L235+M235)</f>
        <v>172</v>
      </c>
      <c r="O235" s="614">
        <f t="shared" ref="O235:O246" si="43">H235+K235+N235</f>
        <v>521</v>
      </c>
      <c r="P235" s="377" t="str">
        <f>IF(O235&gt;539,"Yes","NO")</f>
        <v>NO</v>
      </c>
      <c r="Q235" s="766" t="str">
        <f>IF(P235="Yes","M","")</f>
        <v/>
      </c>
      <c r="R235" s="598"/>
      <c r="S235" s="2"/>
      <c r="T235" s="2"/>
      <c r="U235" s="2"/>
      <c r="V235" s="2"/>
      <c r="W235" s="2"/>
      <c r="X235" s="2"/>
      <c r="Y235" s="2"/>
    </row>
    <row r="236" spans="1:25" ht="16.5">
      <c r="A236" s="598"/>
      <c r="B236" s="976" t="s">
        <v>55</v>
      </c>
      <c r="C236" s="368">
        <v>1542</v>
      </c>
      <c r="D236" s="1141" t="s">
        <v>28</v>
      </c>
      <c r="E236" s="976" t="s">
        <v>67</v>
      </c>
      <c r="F236" s="1378">
        <v>82</v>
      </c>
      <c r="G236" s="218">
        <v>77</v>
      </c>
      <c r="H236" s="746">
        <f t="shared" si="40"/>
        <v>159</v>
      </c>
      <c r="I236" s="640">
        <v>50</v>
      </c>
      <c r="J236" s="1379">
        <v>83</v>
      </c>
      <c r="K236" s="746">
        <f t="shared" si="41"/>
        <v>133</v>
      </c>
      <c r="L236" s="1380">
        <v>76</v>
      </c>
      <c r="M236" s="1381">
        <v>83</v>
      </c>
      <c r="N236" s="746">
        <f t="shared" si="42"/>
        <v>159</v>
      </c>
      <c r="O236" s="1290">
        <f t="shared" si="43"/>
        <v>451</v>
      </c>
      <c r="P236" s="361" t="str">
        <f>IF(O236&gt;539,"Yes","NO")</f>
        <v>NO</v>
      </c>
      <c r="Q236" s="138" t="str">
        <f>IF(P236="Yes","M","")</f>
        <v/>
      </c>
      <c r="R236" s="598"/>
      <c r="S236" s="2"/>
      <c r="T236" s="2"/>
      <c r="U236" s="2"/>
      <c r="V236" s="2"/>
      <c r="W236" s="2"/>
      <c r="X236" s="2"/>
      <c r="Y236" s="2"/>
    </row>
    <row r="237" spans="1:25" ht="16.5">
      <c r="A237" s="598"/>
      <c r="B237" s="544" t="s">
        <v>51</v>
      </c>
      <c r="C237" s="363">
        <v>1281</v>
      </c>
      <c r="D237" s="1037" t="s">
        <v>26</v>
      </c>
      <c r="E237" s="544" t="s">
        <v>67</v>
      </c>
      <c r="F237" s="1378">
        <v>62</v>
      </c>
      <c r="G237" s="218">
        <v>76</v>
      </c>
      <c r="H237" s="746">
        <f t="shared" si="40"/>
        <v>138</v>
      </c>
      <c r="I237" s="640">
        <v>81</v>
      </c>
      <c r="J237" s="1379">
        <v>80</v>
      </c>
      <c r="K237" s="746">
        <f t="shared" si="41"/>
        <v>161</v>
      </c>
      <c r="L237" s="1380">
        <v>59</v>
      </c>
      <c r="M237" s="1381">
        <v>80</v>
      </c>
      <c r="N237" s="746">
        <f t="shared" si="42"/>
        <v>139</v>
      </c>
      <c r="O237" s="1290">
        <f t="shared" si="43"/>
        <v>438</v>
      </c>
      <c r="P237" s="361" t="str">
        <f>IF(O237&gt;539,"Yes","NO")</f>
        <v>NO</v>
      </c>
      <c r="Q237" s="138" t="str">
        <f>IF(P237="Yes","M","")</f>
        <v/>
      </c>
      <c r="R237" s="598"/>
      <c r="S237" s="2"/>
      <c r="T237" s="2"/>
      <c r="U237" s="2"/>
      <c r="V237" s="2"/>
      <c r="W237" s="2"/>
      <c r="X237" s="2"/>
      <c r="Y237" s="2"/>
    </row>
    <row r="238" spans="1:25" ht="16.5">
      <c r="A238" s="598"/>
      <c r="B238" s="580" t="s">
        <v>49</v>
      </c>
      <c r="C238" s="358">
        <v>1798</v>
      </c>
      <c r="D238" s="493" t="s">
        <v>26</v>
      </c>
      <c r="E238" s="580" t="s">
        <v>67</v>
      </c>
      <c r="F238" s="1382">
        <v>47</v>
      </c>
      <c r="G238" s="233">
        <v>71</v>
      </c>
      <c r="H238" s="269">
        <f t="shared" si="40"/>
        <v>118</v>
      </c>
      <c r="I238" s="740">
        <v>72</v>
      </c>
      <c r="J238" s="1383">
        <v>78</v>
      </c>
      <c r="K238" s="269">
        <f t="shared" si="41"/>
        <v>150</v>
      </c>
      <c r="L238" s="1384">
        <v>79</v>
      </c>
      <c r="M238" s="1385">
        <v>71</v>
      </c>
      <c r="N238" s="269">
        <f t="shared" si="42"/>
        <v>150</v>
      </c>
      <c r="O238" s="892">
        <f t="shared" si="43"/>
        <v>418</v>
      </c>
      <c r="P238" s="382" t="str">
        <f>IF(O238&gt;509,"Yes","NO")</f>
        <v>NO</v>
      </c>
      <c r="Q238" s="151" t="str">
        <f>IF(P238="Yes","G","")</f>
        <v/>
      </c>
      <c r="R238" s="598"/>
      <c r="S238" s="2"/>
      <c r="T238" s="2"/>
      <c r="U238" s="2"/>
      <c r="V238" s="2"/>
      <c r="W238" s="2"/>
      <c r="X238" s="2"/>
      <c r="Y238" s="2"/>
    </row>
    <row r="239" spans="1:25" ht="16.5">
      <c r="A239" s="598"/>
      <c r="B239" s="544" t="s">
        <v>71</v>
      </c>
      <c r="C239" s="363">
        <v>1770</v>
      </c>
      <c r="D239" s="1037" t="s">
        <v>26</v>
      </c>
      <c r="E239" s="544" t="s">
        <v>67</v>
      </c>
      <c r="F239" s="1378">
        <v>49</v>
      </c>
      <c r="G239" s="218">
        <v>81</v>
      </c>
      <c r="H239" s="746">
        <f t="shared" si="40"/>
        <v>130</v>
      </c>
      <c r="I239" s="640">
        <v>30</v>
      </c>
      <c r="J239" s="1379">
        <v>67</v>
      </c>
      <c r="K239" s="746">
        <f t="shared" si="41"/>
        <v>97</v>
      </c>
      <c r="L239" s="1380">
        <v>52</v>
      </c>
      <c r="M239" s="1381">
        <v>71</v>
      </c>
      <c r="N239" s="746">
        <f t="shared" si="42"/>
        <v>123</v>
      </c>
      <c r="O239" s="1290">
        <f t="shared" si="43"/>
        <v>350</v>
      </c>
      <c r="P239" s="361" t="str">
        <f>IF(O239&gt;509,"Yes","NO")</f>
        <v>NO</v>
      </c>
      <c r="Q239" s="1386" t="str">
        <f>IF(P239="Yes","G","")</f>
        <v/>
      </c>
      <c r="R239" s="598"/>
      <c r="S239" s="2"/>
      <c r="T239" s="2"/>
      <c r="U239" s="2"/>
      <c r="V239" s="2"/>
      <c r="W239" s="2"/>
      <c r="X239" s="2"/>
      <c r="Y239" s="2"/>
    </row>
    <row r="240" spans="1:25" ht="16.5">
      <c r="A240" s="598"/>
      <c r="B240" s="580" t="s">
        <v>38</v>
      </c>
      <c r="C240" s="358">
        <v>1539</v>
      </c>
      <c r="D240" s="493" t="s">
        <v>26</v>
      </c>
      <c r="E240" s="580" t="s">
        <v>67</v>
      </c>
      <c r="F240" s="1382">
        <v>35</v>
      </c>
      <c r="G240" s="233">
        <v>45</v>
      </c>
      <c r="H240" s="269">
        <f t="shared" si="40"/>
        <v>80</v>
      </c>
      <c r="I240" s="740">
        <v>50</v>
      </c>
      <c r="J240" s="1383">
        <v>57</v>
      </c>
      <c r="K240" s="269">
        <f t="shared" si="41"/>
        <v>107</v>
      </c>
      <c r="L240" s="1384">
        <v>76</v>
      </c>
      <c r="M240" s="1385">
        <v>66</v>
      </c>
      <c r="N240" s="269">
        <f t="shared" si="42"/>
        <v>142</v>
      </c>
      <c r="O240" s="892">
        <f t="shared" si="43"/>
        <v>329</v>
      </c>
      <c r="P240" s="382" t="str">
        <f>IF(O240&gt;479,"Yes","NO")</f>
        <v>NO</v>
      </c>
      <c r="Q240" s="151" t="str">
        <f t="shared" ref="Q240:Q246" si="44">IF(P240="Yes","S","")</f>
        <v/>
      </c>
      <c r="R240" s="598"/>
      <c r="S240" s="2"/>
      <c r="T240" s="2"/>
      <c r="U240" s="2"/>
      <c r="V240" s="2"/>
      <c r="W240" s="2"/>
      <c r="X240" s="2"/>
      <c r="Y240" s="2"/>
    </row>
    <row r="241" spans="1:25" ht="16.5">
      <c r="A241" s="598"/>
      <c r="B241" s="580" t="s">
        <v>80</v>
      </c>
      <c r="C241" s="358">
        <v>2141</v>
      </c>
      <c r="D241" s="493" t="s">
        <v>28</v>
      </c>
      <c r="E241" s="580" t="s">
        <v>67</v>
      </c>
      <c r="F241" s="1378">
        <v>49</v>
      </c>
      <c r="G241" s="218">
        <v>61</v>
      </c>
      <c r="H241" s="746">
        <f t="shared" si="40"/>
        <v>110</v>
      </c>
      <c r="I241" s="640">
        <v>54</v>
      </c>
      <c r="J241" s="1379">
        <v>58</v>
      </c>
      <c r="K241" s="746">
        <f t="shared" si="41"/>
        <v>112</v>
      </c>
      <c r="L241" s="1380">
        <v>49</v>
      </c>
      <c r="M241" s="1381">
        <v>52</v>
      </c>
      <c r="N241" s="746">
        <f t="shared" si="42"/>
        <v>101</v>
      </c>
      <c r="O241" s="1290">
        <f t="shared" si="43"/>
        <v>323</v>
      </c>
      <c r="P241" s="361" t="str">
        <f t="shared" ref="P241:P246" si="45">IF(N241&gt;479,"Yes","NO")</f>
        <v>NO</v>
      </c>
      <c r="Q241" s="1386" t="str">
        <f t="shared" si="44"/>
        <v/>
      </c>
      <c r="R241" s="598"/>
      <c r="S241" s="2"/>
      <c r="T241" s="2"/>
      <c r="U241" s="2"/>
      <c r="V241" s="2"/>
      <c r="W241" s="2"/>
      <c r="X241" s="2"/>
      <c r="Y241" s="2"/>
    </row>
    <row r="242" spans="1:25" ht="16.5">
      <c r="A242" s="598"/>
      <c r="B242" s="580" t="s">
        <v>66</v>
      </c>
      <c r="C242" s="358">
        <v>1314</v>
      </c>
      <c r="D242" s="493" t="s">
        <v>28</v>
      </c>
      <c r="E242" s="580" t="s">
        <v>67</v>
      </c>
      <c r="F242" s="1378">
        <v>6</v>
      </c>
      <c r="G242" s="218">
        <v>70</v>
      </c>
      <c r="H242" s="746">
        <f t="shared" si="40"/>
        <v>76</v>
      </c>
      <c r="I242" s="640">
        <v>74</v>
      </c>
      <c r="J242" s="1379">
        <v>70</v>
      </c>
      <c r="K242" s="746">
        <f t="shared" si="41"/>
        <v>144</v>
      </c>
      <c r="L242" s="1380">
        <v>65</v>
      </c>
      <c r="M242" s="1381">
        <v>37</v>
      </c>
      <c r="N242" s="746">
        <f t="shared" si="42"/>
        <v>102</v>
      </c>
      <c r="O242" s="1290">
        <f t="shared" si="43"/>
        <v>322</v>
      </c>
      <c r="P242" s="361" t="str">
        <f>IF(N242&gt;479,"Yes","NO")</f>
        <v>NO</v>
      </c>
      <c r="Q242" s="1386" t="str">
        <f t="shared" si="44"/>
        <v/>
      </c>
      <c r="R242" s="598"/>
      <c r="S242" s="2"/>
      <c r="T242" s="2"/>
      <c r="U242" s="2"/>
      <c r="V242" s="2"/>
      <c r="W242" s="2"/>
      <c r="X242" s="2"/>
      <c r="Y242" s="2"/>
    </row>
    <row r="243" spans="1:25" ht="16.5">
      <c r="A243" s="598"/>
      <c r="B243" s="580" t="s">
        <v>212</v>
      </c>
      <c r="C243" s="358">
        <v>1143</v>
      </c>
      <c r="D243" s="493" t="s">
        <v>28</v>
      </c>
      <c r="E243" s="580" t="s">
        <v>67</v>
      </c>
      <c r="F243" s="1378">
        <v>65</v>
      </c>
      <c r="G243" s="218">
        <v>48</v>
      </c>
      <c r="H243" s="746">
        <f t="shared" si="40"/>
        <v>113</v>
      </c>
      <c r="I243" s="640">
        <v>64</v>
      </c>
      <c r="J243" s="1379">
        <v>43</v>
      </c>
      <c r="K243" s="746">
        <f t="shared" si="41"/>
        <v>107</v>
      </c>
      <c r="L243" s="1380">
        <v>48</v>
      </c>
      <c r="M243" s="1381">
        <v>46</v>
      </c>
      <c r="N243" s="746">
        <f t="shared" si="42"/>
        <v>94</v>
      </c>
      <c r="O243" s="1290">
        <f t="shared" si="43"/>
        <v>314</v>
      </c>
      <c r="P243" s="361" t="str">
        <f t="shared" si="45"/>
        <v>NO</v>
      </c>
      <c r="Q243" s="1386" t="str">
        <f t="shared" si="44"/>
        <v/>
      </c>
      <c r="R243" s="598"/>
      <c r="S243" s="2"/>
      <c r="T243" s="2"/>
      <c r="U243" s="2"/>
      <c r="V243" s="2"/>
      <c r="W243" s="2"/>
      <c r="X243" s="2"/>
      <c r="Y243" s="2"/>
    </row>
    <row r="244" spans="1:25" ht="16.5">
      <c r="A244" s="598"/>
      <c r="B244" s="976" t="s">
        <v>89</v>
      </c>
      <c r="C244" s="368">
        <v>1052</v>
      </c>
      <c r="D244" s="1141" t="s">
        <v>28</v>
      </c>
      <c r="E244" s="976" t="s">
        <v>67</v>
      </c>
      <c r="F244" s="1378">
        <v>54</v>
      </c>
      <c r="G244" s="218">
        <v>53</v>
      </c>
      <c r="H244" s="746">
        <f t="shared" si="40"/>
        <v>107</v>
      </c>
      <c r="I244" s="640">
        <v>65</v>
      </c>
      <c r="J244" s="1379">
        <v>40</v>
      </c>
      <c r="K244" s="746">
        <f t="shared" si="41"/>
        <v>105</v>
      </c>
      <c r="L244" s="1380">
        <v>55</v>
      </c>
      <c r="M244" s="1381">
        <v>34</v>
      </c>
      <c r="N244" s="746">
        <f t="shared" si="42"/>
        <v>89</v>
      </c>
      <c r="O244" s="1290">
        <f t="shared" si="43"/>
        <v>301</v>
      </c>
      <c r="P244" s="361" t="str">
        <f t="shared" si="45"/>
        <v>NO</v>
      </c>
      <c r="Q244" s="1386" t="str">
        <f t="shared" si="44"/>
        <v/>
      </c>
      <c r="R244" s="598"/>
      <c r="S244" s="2"/>
      <c r="T244" s="2"/>
      <c r="U244" s="2"/>
      <c r="V244" s="2"/>
      <c r="W244" s="2"/>
      <c r="X244" s="2"/>
      <c r="Y244" s="2"/>
    </row>
    <row r="245" spans="1:25" ht="16.5">
      <c r="A245" s="598"/>
      <c r="B245" s="976" t="s">
        <v>104</v>
      </c>
      <c r="C245" s="368">
        <v>1836</v>
      </c>
      <c r="D245" s="1141" t="s">
        <v>28</v>
      </c>
      <c r="E245" s="976" t="s">
        <v>67</v>
      </c>
      <c r="F245" s="1387">
        <v>12</v>
      </c>
      <c r="G245" s="235">
        <v>32</v>
      </c>
      <c r="H245" s="746">
        <f t="shared" si="40"/>
        <v>44</v>
      </c>
      <c r="I245" s="726">
        <v>50</v>
      </c>
      <c r="J245" s="1388">
        <v>32</v>
      </c>
      <c r="K245" s="746">
        <f t="shared" si="41"/>
        <v>82</v>
      </c>
      <c r="L245" s="1389">
        <v>27</v>
      </c>
      <c r="M245" s="1390">
        <v>46</v>
      </c>
      <c r="N245" s="746">
        <f t="shared" si="42"/>
        <v>73</v>
      </c>
      <c r="O245" s="1290">
        <f t="shared" si="43"/>
        <v>199</v>
      </c>
      <c r="P245" s="361" t="str">
        <f>IF(N245&gt;479,"Yes","NO")</f>
        <v>NO</v>
      </c>
      <c r="Q245" s="1391"/>
      <c r="R245" s="598"/>
      <c r="S245" s="2"/>
      <c r="T245" s="2"/>
      <c r="U245" s="2"/>
      <c r="V245" s="2"/>
      <c r="W245" s="2"/>
      <c r="X245" s="2"/>
      <c r="Y245" s="2"/>
    </row>
    <row r="246" spans="1:25" ht="17.25" thickBot="1">
      <c r="A246" s="598"/>
      <c r="B246" s="1032" t="s">
        <v>102</v>
      </c>
      <c r="C246" s="805">
        <v>1264</v>
      </c>
      <c r="D246" s="1031" t="s">
        <v>26</v>
      </c>
      <c r="E246" s="1032" t="s">
        <v>67</v>
      </c>
      <c r="F246" s="1392">
        <v>21</v>
      </c>
      <c r="G246" s="226">
        <v>26</v>
      </c>
      <c r="H246" s="746">
        <f t="shared" si="40"/>
        <v>47</v>
      </c>
      <c r="I246" s="643">
        <v>10</v>
      </c>
      <c r="J246" s="1393">
        <v>43</v>
      </c>
      <c r="K246" s="1222">
        <f t="shared" si="41"/>
        <v>53</v>
      </c>
      <c r="L246" s="1394">
        <v>41</v>
      </c>
      <c r="M246" s="1343">
        <v>54</v>
      </c>
      <c r="N246" s="1222">
        <f t="shared" si="42"/>
        <v>95</v>
      </c>
      <c r="O246" s="625">
        <f t="shared" si="43"/>
        <v>195</v>
      </c>
      <c r="P246" s="202" t="str">
        <f t="shared" si="45"/>
        <v>NO</v>
      </c>
      <c r="Q246" s="1344" t="str">
        <f t="shared" si="44"/>
        <v/>
      </c>
      <c r="R246" s="598"/>
      <c r="S246" s="2"/>
      <c r="T246" s="2"/>
      <c r="U246" s="2"/>
      <c r="V246" s="2"/>
      <c r="W246" s="2"/>
      <c r="X246" s="2"/>
      <c r="Y246" s="2"/>
    </row>
    <row r="247" spans="1:25" ht="16.5" thickBot="1">
      <c r="A247" s="598"/>
      <c r="B247" s="930" t="s">
        <v>271</v>
      </c>
      <c r="C247" s="941"/>
      <c r="D247" s="941"/>
      <c r="E247" s="931"/>
      <c r="F247" s="1134" t="s">
        <v>333</v>
      </c>
      <c r="G247" s="1395"/>
      <c r="H247" s="1395"/>
      <c r="I247" s="1395"/>
      <c r="J247" s="1395"/>
      <c r="K247" s="1395"/>
      <c r="L247" s="1395"/>
      <c r="M247" s="1395"/>
      <c r="N247" s="1396"/>
      <c r="O247" s="1074"/>
      <c r="P247" s="1074"/>
      <c r="Q247" s="1074"/>
      <c r="R247" s="598"/>
      <c r="S247" s="2"/>
      <c r="T247" s="2"/>
      <c r="U247" s="2"/>
      <c r="V247" s="2"/>
      <c r="W247" s="2"/>
      <c r="X247" s="2"/>
      <c r="Y247" s="2"/>
    </row>
    <row r="248" spans="1:25" ht="16.5">
      <c r="A248" s="598"/>
      <c r="B248" s="3"/>
      <c r="C248" s="2"/>
      <c r="D248" s="995"/>
      <c r="E248" s="996"/>
      <c r="F248" s="997"/>
      <c r="G248" s="598"/>
      <c r="H248" s="598"/>
      <c r="I248" s="598"/>
      <c r="J248" s="598"/>
      <c r="K248" s="598"/>
      <c r="L248" s="982"/>
      <c r="M248" s="983"/>
      <c r="N248" s="598"/>
      <c r="O248" s="598"/>
      <c r="P248" s="598"/>
      <c r="Q248" s="598"/>
      <c r="R248" s="598"/>
      <c r="S248" s="2"/>
      <c r="T248" s="2"/>
      <c r="U248" s="2"/>
      <c r="V248" s="2"/>
      <c r="W248" s="2"/>
      <c r="X248" s="2"/>
      <c r="Y248" s="2"/>
    </row>
  </sheetData>
  <mergeCells count="84">
    <mergeCell ref="B233:F233"/>
    <mergeCell ref="J233:Q233"/>
    <mergeCell ref="B247:E247"/>
    <mergeCell ref="F247:N247"/>
    <mergeCell ref="B213:E213"/>
    <mergeCell ref="I213:P213"/>
    <mergeCell ref="P215:Q216"/>
    <mergeCell ref="B230:E230"/>
    <mergeCell ref="F230:N230"/>
    <mergeCell ref="O230:P230"/>
    <mergeCell ref="B195:E195"/>
    <mergeCell ref="I195:O195"/>
    <mergeCell ref="P197:Q198"/>
    <mergeCell ref="B211:E211"/>
    <mergeCell ref="F211:N211"/>
    <mergeCell ref="O211:P211"/>
    <mergeCell ref="B161:M161"/>
    <mergeCell ref="B163:M163"/>
    <mergeCell ref="B165:C165"/>
    <mergeCell ref="G165:M165"/>
    <mergeCell ref="L167:M171"/>
    <mergeCell ref="C192:J192"/>
    <mergeCell ref="K192:L192"/>
    <mergeCell ref="O153:P154"/>
    <mergeCell ref="B158:E158"/>
    <mergeCell ref="F158:M158"/>
    <mergeCell ref="N158:O158"/>
    <mergeCell ref="O127:P129"/>
    <mergeCell ref="B149:E149"/>
    <mergeCell ref="F149:M149"/>
    <mergeCell ref="N149:O149"/>
    <mergeCell ref="B151:E151"/>
    <mergeCell ref="H151:J151"/>
    <mergeCell ref="K151:P151"/>
    <mergeCell ref="O110:P111"/>
    <mergeCell ref="B122:D122"/>
    <mergeCell ref="E122:M122"/>
    <mergeCell ref="N122:O122"/>
    <mergeCell ref="B125:E125"/>
    <mergeCell ref="H125:J125"/>
    <mergeCell ref="K125:P125"/>
    <mergeCell ref="B101:D101"/>
    <mergeCell ref="E101:L101"/>
    <mergeCell ref="M101:N101"/>
    <mergeCell ref="B104:P104"/>
    <mergeCell ref="B106:P106"/>
    <mergeCell ref="B108:E108"/>
    <mergeCell ref="H108:J108"/>
    <mergeCell ref="K108:P108"/>
    <mergeCell ref="M82:N82"/>
    <mergeCell ref="M83:N83"/>
    <mergeCell ref="B86:C86"/>
    <mergeCell ref="D86:K86"/>
    <mergeCell ref="L86:M86"/>
    <mergeCell ref="B88:G88"/>
    <mergeCell ref="I88:J88"/>
    <mergeCell ref="L88:N88"/>
    <mergeCell ref="M58:N60"/>
    <mergeCell ref="B78:C78"/>
    <mergeCell ref="D78:K78"/>
    <mergeCell ref="L78:M78"/>
    <mergeCell ref="B80:G80"/>
    <mergeCell ref="I80:J80"/>
    <mergeCell ref="L80:N80"/>
    <mergeCell ref="B52:M52"/>
    <mergeCell ref="B54:M54"/>
    <mergeCell ref="B56:G56"/>
    <mergeCell ref="I56:J56"/>
    <mergeCell ref="L56:N56"/>
    <mergeCell ref="B50:C50"/>
    <mergeCell ref="D50:J50"/>
    <mergeCell ref="K50:L50"/>
    <mergeCell ref="L8:M8"/>
    <mergeCell ref="C21:J21"/>
    <mergeCell ref="K21:L21"/>
    <mergeCell ref="B23:E23"/>
    <mergeCell ref="I23:K23"/>
    <mergeCell ref="K25:L27"/>
    <mergeCell ref="B2:M2"/>
    <mergeCell ref="O2:Y4"/>
    <mergeCell ref="B4:M4"/>
    <mergeCell ref="B6:H6"/>
    <mergeCell ref="L6:M6"/>
    <mergeCell ref="O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NPA</vt:lpstr>
      <vt:lpstr>PPC</vt:lpstr>
      <vt:lpstr>ISSF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Elco</dc:creator>
  <cp:lastModifiedBy>Elco</cp:lastModifiedBy>
  <dcterms:created xsi:type="dcterms:W3CDTF">2019-09-07T14:12:51Z</dcterms:created>
  <dcterms:modified xsi:type="dcterms:W3CDTF">2019-09-08T17:44:59Z</dcterms:modified>
</cp:coreProperties>
</file>