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autoCompressPictures="0" defaultThemeVersion="124226"/>
  <bookViews>
    <workbookView xWindow="105" yWindow="405" windowWidth="20730" windowHeight="11760" firstSheet="8" activeTab="12"/>
  </bookViews>
  <sheets>
    <sheet name="Sport_Mens" sheetId="4" r:id="rId1"/>
    <sheet name="Sport_L25m" sheetId="5" r:id="rId2"/>
    <sheet name="Std_pistol" sheetId="6" r:id="rId3"/>
    <sheet name="AP_Men" sheetId="7" r:id="rId4"/>
    <sheet name="Air_Ladies" sheetId="8" r:id="rId5"/>
    <sheet name="Air_Juniors" sheetId="9" r:id="rId6"/>
    <sheet name="Rapid_Fire" sheetId="10" r:id="rId7"/>
    <sheet name="Mil_Rapid_22" sheetId="14" r:id="rId8"/>
    <sheet name="50_Yards_Men" sheetId="12" r:id="rId9"/>
    <sheet name="50_Yards_Ladies" sheetId="13" r:id="rId10"/>
    <sheet name="Free_Pistol" sheetId="19" r:id="rId11"/>
    <sheet name="Centrefire" sheetId="20" r:id="rId12"/>
    <sheet name="MAY_CUP_selection" sheetId="27" r:id="rId13"/>
    <sheet name="Presidents Cup" sheetId="29" r:id="rId14"/>
    <sheet name="Trophy_winners" sheetId="23" r:id="rId15"/>
    <sheet name="TEAM_SHOOT" sheetId="25" r:id="rId16"/>
  </sheets>
  <calcPr calcId="12451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0" i="27"/>
  <c r="M69" i="25"/>
  <c r="L69"/>
  <c r="K69"/>
  <c r="J69"/>
  <c r="I69"/>
  <c r="H69"/>
  <c r="G69"/>
  <c r="F69"/>
  <c r="L8" i="8"/>
  <c r="L23" i="7"/>
  <c r="M23" s="1"/>
  <c r="M27"/>
  <c r="L27"/>
  <c r="L15"/>
  <c r="M15" s="1"/>
  <c r="L10"/>
  <c r="L30"/>
  <c r="M16" i="20"/>
  <c r="N16" s="1"/>
  <c r="I16"/>
  <c r="N9" i="5"/>
  <c r="M9"/>
  <c r="I9"/>
  <c r="I19" i="12"/>
  <c r="J19" s="1"/>
  <c r="I21"/>
  <c r="J21" s="1"/>
  <c r="I20"/>
  <c r="J20" s="1"/>
  <c r="I22"/>
  <c r="J22" s="1"/>
  <c r="I8"/>
  <c r="L13" i="8"/>
  <c r="L13" i="7"/>
  <c r="L17"/>
  <c r="M17" s="1"/>
  <c r="L11"/>
  <c r="L26"/>
  <c r="L21"/>
  <c r="M21" s="1"/>
  <c r="L20"/>
  <c r="L16"/>
  <c r="L12"/>
  <c r="M13" i="20"/>
  <c r="M14"/>
  <c r="I14"/>
  <c r="I13"/>
  <c r="M14" i="4"/>
  <c r="I14"/>
  <c r="J9" i="6"/>
  <c r="J15"/>
  <c r="J11"/>
  <c r="J30"/>
  <c r="J27"/>
  <c r="J18"/>
  <c r="J14"/>
  <c r="K14" s="1"/>
  <c r="M18" i="4"/>
  <c r="I18"/>
  <c r="M27"/>
  <c r="I27"/>
  <c r="M17"/>
  <c r="I17"/>
  <c r="M10"/>
  <c r="I10"/>
  <c r="M28"/>
  <c r="I28"/>
  <c r="M29"/>
  <c r="I29"/>
  <c r="M9"/>
  <c r="I9"/>
  <c r="I9" i="10"/>
  <c r="M11" i="7" l="1"/>
  <c r="M12"/>
  <c r="M16"/>
  <c r="N13" i="20"/>
  <c r="N14"/>
  <c r="N18" i="4"/>
  <c r="N17"/>
  <c r="N14"/>
  <c r="N29"/>
  <c r="K27" i="6"/>
  <c r="N27" i="4"/>
  <c r="N9"/>
  <c r="N28"/>
  <c r="N10"/>
  <c r="I13" i="10"/>
  <c r="M13"/>
  <c r="L24" i="7"/>
  <c r="L28"/>
  <c r="M28" s="1"/>
  <c r="J17" i="19"/>
  <c r="J23" i="6"/>
  <c r="J28"/>
  <c r="K29" s="1"/>
  <c r="L29" s="1"/>
  <c r="M24" i="4"/>
  <c r="I24"/>
  <c r="M26"/>
  <c r="I26"/>
  <c r="J26" i="6"/>
  <c r="K26" s="1"/>
  <c r="J20"/>
  <c r="K18" s="1"/>
  <c r="J21"/>
  <c r="K21" s="1"/>
  <c r="L21" s="1"/>
  <c r="J24"/>
  <c r="K28" s="1"/>
  <c r="M13" i="9"/>
  <c r="M11"/>
  <c r="N11" s="1"/>
  <c r="M11" i="20"/>
  <c r="I11"/>
  <c r="I7" i="10"/>
  <c r="M7"/>
  <c r="L22" i="7"/>
  <c r="H17" i="25"/>
  <c r="L29" i="7"/>
  <c r="L19"/>
  <c r="M19" s="1"/>
  <c r="L18"/>
  <c r="M20" s="1"/>
  <c r="N20" s="1"/>
  <c r="M7" i="4"/>
  <c r="I7"/>
  <c r="M6"/>
  <c r="I6"/>
  <c r="H15" i="14"/>
  <c r="K15"/>
  <c r="N15"/>
  <c r="L9" i="7"/>
  <c r="L6"/>
  <c r="J14" i="19"/>
  <c r="M15" i="20"/>
  <c r="I15"/>
  <c r="J29" i="6"/>
  <c r="K30" s="1"/>
  <c r="L30" s="1"/>
  <c r="H12" i="14"/>
  <c r="K12"/>
  <c r="N12"/>
  <c r="M9" i="10"/>
  <c r="J10" i="19"/>
  <c r="J7"/>
  <c r="J16"/>
  <c r="J11"/>
  <c r="M7" i="20"/>
  <c r="I7"/>
  <c r="M10"/>
  <c r="I10"/>
  <c r="I9" i="12"/>
  <c r="I23"/>
  <c r="I6"/>
  <c r="J7" i="6"/>
  <c r="J16"/>
  <c r="K15" s="1"/>
  <c r="L15" s="1"/>
  <c r="J12"/>
  <c r="K11" s="1"/>
  <c r="M23" i="4"/>
  <c r="I23"/>
  <c r="M22"/>
  <c r="M25"/>
  <c r="I25"/>
  <c r="I22"/>
  <c r="R23" i="23"/>
  <c r="L11" i="8"/>
  <c r="M11" i="5"/>
  <c r="I11"/>
  <c r="M10"/>
  <c r="I10"/>
  <c r="C13" i="13"/>
  <c r="I56" i="23" s="1"/>
  <c r="L12" i="8"/>
  <c r="M13" s="1"/>
  <c r="N13" s="1"/>
  <c r="L33" i="7"/>
  <c r="L31"/>
  <c r="L14"/>
  <c r="M13" s="1"/>
  <c r="H18" i="23"/>
  <c r="L7" i="7"/>
  <c r="H17" i="23"/>
  <c r="H16"/>
  <c r="H15"/>
  <c r="H14"/>
  <c r="H13"/>
  <c r="H12"/>
  <c r="H11"/>
  <c r="H10"/>
  <c r="H9"/>
  <c r="H8"/>
  <c r="H7"/>
  <c r="J9" i="19"/>
  <c r="J12"/>
  <c r="J8"/>
  <c r="J15"/>
  <c r="J13"/>
  <c r="M8" i="9"/>
  <c r="N8" s="1"/>
  <c r="O8" s="1"/>
  <c r="M10"/>
  <c r="N10" s="1"/>
  <c r="O10" s="1"/>
  <c r="H29" i="25"/>
  <c r="M36"/>
  <c r="L36"/>
  <c r="K36"/>
  <c r="J36"/>
  <c r="I36"/>
  <c r="G36"/>
  <c r="F36"/>
  <c r="M31"/>
  <c r="L31"/>
  <c r="K31"/>
  <c r="J31"/>
  <c r="I31"/>
  <c r="G31"/>
  <c r="F31"/>
  <c r="M26"/>
  <c r="L26"/>
  <c r="K26"/>
  <c r="J26"/>
  <c r="I26"/>
  <c r="G26"/>
  <c r="F26"/>
  <c r="M11" i="4"/>
  <c r="I11"/>
  <c r="I8" i="10"/>
  <c r="M8"/>
  <c r="I16" i="25"/>
  <c r="I19"/>
  <c r="J8" i="6"/>
  <c r="M12" i="4"/>
  <c r="I12"/>
  <c r="M8"/>
  <c r="I8"/>
  <c r="I7" i="12"/>
  <c r="K11" i="14"/>
  <c r="H11"/>
  <c r="N11"/>
  <c r="M12" i="10"/>
  <c r="I12"/>
  <c r="I19" i="4"/>
  <c r="M19"/>
  <c r="M21"/>
  <c r="I21"/>
  <c r="J22" i="6"/>
  <c r="J19"/>
  <c r="M16" i="4"/>
  <c r="I16"/>
  <c r="H9" i="14"/>
  <c r="K9"/>
  <c r="N9"/>
  <c r="M11" i="10"/>
  <c r="I11"/>
  <c r="M13" i="4"/>
  <c r="I13"/>
  <c r="I6" i="10"/>
  <c r="M6"/>
  <c r="M8" i="20"/>
  <c r="I8"/>
  <c r="J13" i="6"/>
  <c r="K13" s="1"/>
  <c r="I11" i="12"/>
  <c r="M15" i="4"/>
  <c r="I15"/>
  <c r="M20"/>
  <c r="I20"/>
  <c r="M12" i="20"/>
  <c r="I12"/>
  <c r="I14" i="12"/>
  <c r="J11" s="1"/>
  <c r="K11" s="1"/>
  <c r="H45" i="23"/>
  <c r="H44"/>
  <c r="H14" i="14"/>
  <c r="K14"/>
  <c r="N14"/>
  <c r="H16"/>
  <c r="K16"/>
  <c r="N16"/>
  <c r="H13"/>
  <c r="K13"/>
  <c r="N13"/>
  <c r="I16" i="12"/>
  <c r="J16" s="1"/>
  <c r="K16" s="1"/>
  <c r="I18"/>
  <c r="C15" i="10"/>
  <c r="M9" i="9"/>
  <c r="N9" s="1"/>
  <c r="O9" s="1"/>
  <c r="M12"/>
  <c r="N13" s="1"/>
  <c r="L32" i="7"/>
  <c r="M30" s="1"/>
  <c r="N30" s="1"/>
  <c r="L25"/>
  <c r="J25" i="6"/>
  <c r="K25" s="1"/>
  <c r="L25" s="1"/>
  <c r="E57" i="23"/>
  <c r="E46"/>
  <c r="E26"/>
  <c r="E19" i="20"/>
  <c r="E25" i="12"/>
  <c r="F15" i="9"/>
  <c r="L14" i="8"/>
  <c r="E32" i="6"/>
  <c r="H38" i="23"/>
  <c r="I10" i="10"/>
  <c r="M10"/>
  <c r="H37" i="23"/>
  <c r="H41"/>
  <c r="M17" i="20"/>
  <c r="I17"/>
  <c r="M9"/>
  <c r="I9"/>
  <c r="J18" i="19"/>
  <c r="P8" i="27"/>
  <c r="P9"/>
  <c r="P10"/>
  <c r="P11"/>
  <c r="P12"/>
  <c r="P13"/>
  <c r="P14"/>
  <c r="P15"/>
  <c r="P16"/>
  <c r="P17"/>
  <c r="P21"/>
  <c r="P20"/>
  <c r="I12" i="12"/>
  <c r="J12" s="1"/>
  <c r="K12" s="1"/>
  <c r="J13" i="27"/>
  <c r="J16"/>
  <c r="J12"/>
  <c r="J11"/>
  <c r="J20"/>
  <c r="J21"/>
  <c r="J14"/>
  <c r="J17"/>
  <c r="J15"/>
  <c r="J9"/>
  <c r="J8"/>
  <c r="L10" i="8"/>
  <c r="M10" s="1"/>
  <c r="N10" s="1"/>
  <c r="I10" i="12"/>
  <c r="J10" s="1"/>
  <c r="K10" s="1"/>
  <c r="H8" i="14"/>
  <c r="K8"/>
  <c r="N8"/>
  <c r="I15" i="12"/>
  <c r="J15" s="1"/>
  <c r="K15" s="1"/>
  <c r="I17"/>
  <c r="J17" s="1"/>
  <c r="J10" i="6"/>
  <c r="J17"/>
  <c r="K17" s="1"/>
  <c r="I7" i="13"/>
  <c r="I52" i="23" s="1"/>
  <c r="I8" i="13"/>
  <c r="M8" i="5"/>
  <c r="I8"/>
  <c r="I7"/>
  <c r="M7"/>
  <c r="L6" i="8"/>
  <c r="F50" i="23" s="1"/>
  <c r="L9" i="8"/>
  <c r="H42" i="23"/>
  <c r="H36"/>
  <c r="H43"/>
  <c r="H39"/>
  <c r="H40"/>
  <c r="H35"/>
  <c r="H34"/>
  <c r="L8" i="7"/>
  <c r="N10" i="14"/>
  <c r="K10"/>
  <c r="H10"/>
  <c r="M12" i="5"/>
  <c r="I12"/>
  <c r="M11" i="8"/>
  <c r="N11" s="1"/>
  <c r="N7" i="14"/>
  <c r="K7"/>
  <c r="H7"/>
  <c r="I9" i="13"/>
  <c r="I11"/>
  <c r="J11" s="1"/>
  <c r="K11" s="1"/>
  <c r="I10"/>
  <c r="J10" s="1"/>
  <c r="I13" i="12"/>
  <c r="J13" s="1"/>
  <c r="K13" s="1"/>
  <c r="M7" i="9"/>
  <c r="N7" s="1"/>
  <c r="O7" s="1"/>
  <c r="L7" i="8"/>
  <c r="M9" s="1"/>
  <c r="N9" s="1"/>
  <c r="M13" i="5"/>
  <c r="I13"/>
  <c r="P18" i="27" l="1"/>
  <c r="K56" i="23"/>
  <c r="K50"/>
  <c r="M7" i="8"/>
  <c r="N7" s="1"/>
  <c r="N12" i="9"/>
  <c r="O12" s="1"/>
  <c r="H30" i="25"/>
  <c r="M31" i="7"/>
  <c r="N31" s="1"/>
  <c r="J23" i="12"/>
  <c r="K23" s="1"/>
  <c r="J18"/>
  <c r="K18" s="1"/>
  <c r="J9" i="13"/>
  <c r="K9" s="1"/>
  <c r="I55" i="23"/>
  <c r="M12" i="8"/>
  <c r="M29" i="7"/>
  <c r="N29" s="1"/>
  <c r="M33"/>
  <c r="N33" s="1"/>
  <c r="M24"/>
  <c r="N24" s="1"/>
  <c r="M25"/>
  <c r="H18" i="25"/>
  <c r="M18" i="7"/>
  <c r="N18" s="1"/>
  <c r="M22"/>
  <c r="N22" s="1"/>
  <c r="M14"/>
  <c r="N14" s="1"/>
  <c r="O27" i="4"/>
  <c r="K22" i="6"/>
  <c r="L22" s="1"/>
  <c r="K23"/>
  <c r="K24"/>
  <c r="L24" s="1"/>
  <c r="K12"/>
  <c r="N7" i="20"/>
  <c r="N15"/>
  <c r="N17"/>
  <c r="O14" s="1"/>
  <c r="P14" s="1"/>
  <c r="N10"/>
  <c r="N12"/>
  <c r="N11"/>
  <c r="N8"/>
  <c r="N9"/>
  <c r="I17" i="25"/>
  <c r="I21" s="1"/>
  <c r="J14" i="12"/>
  <c r="K14" s="1"/>
  <c r="I47" i="25"/>
  <c r="H28"/>
  <c r="H33"/>
  <c r="H35"/>
  <c r="H34"/>
  <c r="F54" i="23"/>
  <c r="F55"/>
  <c r="H20" i="25"/>
  <c r="M10" i="7"/>
  <c r="N10" s="1"/>
  <c r="H47" i="25"/>
  <c r="H19"/>
  <c r="I7" i="23"/>
  <c r="K7" s="1"/>
  <c r="M26" i="7"/>
  <c r="N26" s="1"/>
  <c r="H25" i="25"/>
  <c r="H23"/>
  <c r="H16"/>
  <c r="H24"/>
  <c r="M32" i="7"/>
  <c r="N32" s="1"/>
  <c r="G19" i="25"/>
  <c r="G16"/>
  <c r="K19" i="6"/>
  <c r="L19" s="1"/>
  <c r="K20"/>
  <c r="L20" s="1"/>
  <c r="G17" i="25"/>
  <c r="K16" i="6"/>
  <c r="L16" s="1"/>
  <c r="N12" i="5"/>
  <c r="N13"/>
  <c r="N7"/>
  <c r="H50" i="23" s="1"/>
  <c r="N11" i="5"/>
  <c r="N8"/>
  <c r="H52" i="23" s="1"/>
  <c r="N10" i="5"/>
  <c r="H53" i="23" s="1"/>
  <c r="N24" i="4"/>
  <c r="N21"/>
  <c r="O21" s="1"/>
  <c r="N25"/>
  <c r="N20"/>
  <c r="N16"/>
  <c r="N26"/>
  <c r="N19"/>
  <c r="N8"/>
  <c r="N22"/>
  <c r="O28" s="1"/>
  <c r="N23"/>
  <c r="O18" s="1"/>
  <c r="N6"/>
  <c r="N15"/>
  <c r="N13"/>
  <c r="O14" s="1"/>
  <c r="P14" s="1"/>
  <c r="N12"/>
  <c r="N11"/>
  <c r="O17" s="1"/>
  <c r="P17" s="1"/>
  <c r="N7"/>
  <c r="O10" s="1"/>
  <c r="O15" i="14"/>
  <c r="O11"/>
  <c r="O7"/>
  <c r="O8"/>
  <c r="O10"/>
  <c r="O14"/>
  <c r="O9"/>
  <c r="O12"/>
  <c r="O13"/>
  <c r="O16"/>
  <c r="N6" i="10"/>
  <c r="N11"/>
  <c r="N12"/>
  <c r="N9"/>
  <c r="N8"/>
  <c r="N10"/>
  <c r="N13"/>
  <c r="N7"/>
  <c r="K17" i="23"/>
  <c r="L17" i="25"/>
  <c r="L47"/>
  <c r="L16"/>
  <c r="L18"/>
  <c r="L52"/>
  <c r="K52" i="23" l="1"/>
  <c r="H31" i="25"/>
  <c r="F17"/>
  <c r="K53" i="23"/>
  <c r="O12" i="4"/>
  <c r="O26"/>
  <c r="O20"/>
  <c r="O11"/>
  <c r="P11" s="1"/>
  <c r="O16"/>
  <c r="O29"/>
  <c r="P29" s="1"/>
  <c r="O23"/>
  <c r="O15"/>
  <c r="P15" s="1"/>
  <c r="K19" i="25"/>
  <c r="O17" i="20"/>
  <c r="P17" s="1"/>
  <c r="O15"/>
  <c r="O13"/>
  <c r="P13" s="1"/>
  <c r="O13" i="4"/>
  <c r="O19"/>
  <c r="O22"/>
  <c r="O24"/>
  <c r="K54" i="23"/>
  <c r="K51"/>
  <c r="I8" i="25"/>
  <c r="H13"/>
  <c r="I60"/>
  <c r="K16"/>
  <c r="O34" i="23"/>
  <c r="O43"/>
  <c r="O12" i="20"/>
  <c r="P12" s="1"/>
  <c r="K17" i="25"/>
  <c r="I42"/>
  <c r="I52"/>
  <c r="I13"/>
  <c r="O38" i="23"/>
  <c r="H36" i="25"/>
  <c r="K55" i="23"/>
  <c r="K18"/>
  <c r="K10"/>
  <c r="K16"/>
  <c r="K12"/>
  <c r="K14"/>
  <c r="K13"/>
  <c r="H21" i="25"/>
  <c r="H8"/>
  <c r="K11" i="23"/>
  <c r="K9"/>
  <c r="H52" i="25"/>
  <c r="H42"/>
  <c r="K8" i="23"/>
  <c r="K15"/>
  <c r="H60" i="25"/>
  <c r="H26"/>
  <c r="G52"/>
  <c r="G21"/>
  <c r="G8"/>
  <c r="G42"/>
  <c r="G13"/>
  <c r="G47"/>
  <c r="J52"/>
  <c r="G60"/>
  <c r="O25" i="4"/>
  <c r="F19" i="25"/>
  <c r="F16"/>
  <c r="M20"/>
  <c r="M16"/>
  <c r="M17"/>
  <c r="O44" i="23"/>
  <c r="O45"/>
  <c r="O40"/>
  <c r="O35"/>
  <c r="J16" i="25"/>
  <c r="O41" i="23"/>
  <c r="J19" i="25"/>
  <c r="L13"/>
  <c r="L42"/>
  <c r="L8"/>
  <c r="L60"/>
  <c r="L21"/>
  <c r="O36" i="23" l="1"/>
  <c r="F8" i="25"/>
  <c r="K21"/>
  <c r="K47"/>
  <c r="K60"/>
  <c r="O42" i="23"/>
  <c r="K42" i="25"/>
  <c r="K13"/>
  <c r="O39" i="23"/>
  <c r="K8" i="25"/>
  <c r="O37" i="23"/>
  <c r="K52" i="25"/>
  <c r="F52"/>
  <c r="F47"/>
  <c r="F42"/>
  <c r="F13"/>
  <c r="F60"/>
  <c r="F21"/>
  <c r="M13"/>
  <c r="M8"/>
  <c r="M21"/>
  <c r="M47"/>
  <c r="M42"/>
  <c r="M52"/>
  <c r="M60"/>
  <c r="J60"/>
  <c r="J42"/>
  <c r="J8"/>
  <c r="J13"/>
  <c r="J47"/>
  <c r="J21"/>
</calcChain>
</file>

<file path=xl/sharedStrings.xml><?xml version="1.0" encoding="utf-8"?>
<sst xmlns="http://schemas.openxmlformats.org/spreadsheetml/2006/main" count="1038" uniqueCount="235">
  <si>
    <t>Name</t>
  </si>
  <si>
    <t>SAPA No</t>
  </si>
  <si>
    <t>T 1</t>
  </si>
  <si>
    <t>T 2</t>
  </si>
  <si>
    <t>T 3</t>
  </si>
  <si>
    <t>T 4</t>
  </si>
  <si>
    <t>T 5</t>
  </si>
  <si>
    <t>T 6</t>
  </si>
  <si>
    <t>Total</t>
  </si>
  <si>
    <t>M</t>
  </si>
  <si>
    <t>G</t>
  </si>
  <si>
    <t>S</t>
  </si>
  <si>
    <t>B</t>
  </si>
  <si>
    <t>D1</t>
  </si>
  <si>
    <t>D2</t>
  </si>
  <si>
    <t>D3</t>
  </si>
  <si>
    <t>SUB-TOTAL</t>
  </si>
  <si>
    <t>T-150</t>
  </si>
  <si>
    <t>T-20</t>
  </si>
  <si>
    <t>T-10</t>
  </si>
  <si>
    <t>T-8</t>
  </si>
  <si>
    <t>T-6</t>
  </si>
  <si>
    <t>T-4</t>
  </si>
  <si>
    <t>Sub-Total</t>
  </si>
  <si>
    <t>#3</t>
  </si>
  <si>
    <t>NEW GRADING</t>
  </si>
  <si>
    <t xml:space="preserve">GRADINGS: </t>
  </si>
  <si>
    <t>New GRADING</t>
  </si>
  <si>
    <t>GRADINGS:</t>
  </si>
  <si>
    <t>BRONZE &lt;499,   SILVER &lt; 530,  GOLD &lt;560, MASTER over 560</t>
  </si>
  <si>
    <t>BRONZE  up to 489,   SILVER &lt; 520,  GOLD &lt;550, MASTER over 549</t>
  </si>
  <si>
    <t>BRONZE up to 509,   SILVER &lt; 530,  GOLD &lt;564, MASTER over 564</t>
  </si>
  <si>
    <t>Bronze up to 239, SILVER &lt;260, Gold&lt;279, MASTER over 279</t>
  </si>
  <si>
    <t>GRADINGS</t>
  </si>
  <si>
    <t>T3</t>
  </si>
  <si>
    <t>UPGRADE</t>
  </si>
  <si>
    <t>T2</t>
  </si>
  <si>
    <t>T1</t>
  </si>
  <si>
    <t>Course of Fire:</t>
  </si>
  <si>
    <t>5 sighters in 10 Secs</t>
  </si>
  <si>
    <t>10 Secs</t>
  </si>
  <si>
    <t>Reshlan Nagoor</t>
  </si>
  <si>
    <t>Louis Snyman</t>
  </si>
  <si>
    <t>Grade</t>
  </si>
  <si>
    <t>Prov.</t>
  </si>
  <si>
    <t>SGSSA</t>
  </si>
  <si>
    <t>Pieter du Toit</t>
  </si>
  <si>
    <t>SANDF</t>
  </si>
  <si>
    <t>Von Zeuner Kohne</t>
  </si>
  <si>
    <t>Francois van Tonder</t>
  </si>
  <si>
    <t>Evert Potgieter</t>
  </si>
  <si>
    <t>Joggie Prinsloo</t>
  </si>
  <si>
    <t>Mornay de Beer</t>
  </si>
  <si>
    <t>Philip Havenga</t>
  </si>
  <si>
    <t>Gordon v d Westhuizen</t>
  </si>
  <si>
    <t>SAPS</t>
  </si>
  <si>
    <t>CGPA</t>
  </si>
  <si>
    <t>CPPA</t>
  </si>
  <si>
    <t>Fransie van Tonder</t>
  </si>
  <si>
    <t>Elsje Swart</t>
  </si>
  <si>
    <t>AIR  PISTOL  - MEN</t>
  </si>
  <si>
    <t>8   Secs</t>
  </si>
  <si>
    <t>6   Secs</t>
  </si>
  <si>
    <t>20 Shots -                                      4 x 5 shots in 8 Secs</t>
  </si>
  <si>
    <t>20 Shots -                                      4 x 5 shots in 6 Secs</t>
  </si>
  <si>
    <t>PRESIDENTS CUP</t>
  </si>
  <si>
    <t>MAYLEIGH CUP</t>
  </si>
  <si>
    <t>Neville Arnesen</t>
  </si>
  <si>
    <t>Reagan McAslin</t>
  </si>
  <si>
    <t>AIR  PISTOL  -  JUNIOR  OPEN U-21</t>
  </si>
  <si>
    <t>50 Meter FREE  PISTOL</t>
  </si>
  <si>
    <t>Xander v d Westhuizen</t>
  </si>
  <si>
    <t>Jacques Rossouw</t>
  </si>
  <si>
    <t>Wiekus Venter</t>
  </si>
  <si>
    <t>SAPF No</t>
  </si>
  <si>
    <t>AIR  PISTOL</t>
  </si>
  <si>
    <t>OVERALL</t>
  </si>
  <si>
    <t>SHIELD</t>
  </si>
  <si>
    <t>Score</t>
  </si>
  <si>
    <t>JOHAN TERBLANCHE TROPHY</t>
  </si>
  <si>
    <t>GENL DE WET TROPHY</t>
  </si>
  <si>
    <t>AIR</t>
  </si>
  <si>
    <t>RAPID</t>
  </si>
  <si>
    <t>STD</t>
  </si>
  <si>
    <t>C/Fire</t>
  </si>
  <si>
    <t>TROPHY</t>
  </si>
  <si>
    <t>Sport</t>
  </si>
  <si>
    <t>50 Yds</t>
  </si>
  <si>
    <t>GAVIN CARSON TROPHY AWARD</t>
  </si>
  <si>
    <t>JOHN BELCHER AWARD</t>
  </si>
  <si>
    <t>RAPID FIRE PISTOL</t>
  </si>
  <si>
    <t>TROPHY RESULTS</t>
  </si>
  <si>
    <t>GNPA</t>
  </si>
  <si>
    <t>Air Pistol</t>
  </si>
  <si>
    <t>Std Pistol</t>
  </si>
  <si>
    <t>RESULTS</t>
  </si>
  <si>
    <t xml:space="preserve"> </t>
  </si>
  <si>
    <t>Pos.</t>
  </si>
  <si>
    <t>PRESIDENTS CUP MATCH SCORE:</t>
  </si>
  <si>
    <t>MAYLEIGH CUP                              TEAM SCORE:</t>
  </si>
  <si>
    <t>SHOOTER's NAME</t>
  </si>
  <si>
    <t>SAPF No.</t>
  </si>
  <si>
    <t>TEAM TOTAL</t>
  </si>
  <si>
    <t>Mayleigh Cup Reserves:</t>
  </si>
  <si>
    <t>Reserves:</t>
  </si>
  <si>
    <t>Official Mayleigh Cup Team:</t>
  </si>
  <si>
    <t>TOTAL</t>
  </si>
  <si>
    <t>RANKING</t>
  </si>
  <si>
    <t>TEAM CAPTAIN:</t>
  </si>
  <si>
    <t>ADJUDANT</t>
  </si>
  <si>
    <t>RANGE OFFICER:</t>
  </si>
  <si>
    <t>Karl du Toit</t>
  </si>
  <si>
    <t>Mike Mortemore</t>
  </si>
  <si>
    <t>Brian Porter</t>
  </si>
  <si>
    <t>Kristian-Leigh Cockrell</t>
  </si>
  <si>
    <t>Naude Pienaar</t>
  </si>
  <si>
    <t>Kirstin Kuhn</t>
  </si>
  <si>
    <t>Cat.</t>
  </si>
  <si>
    <t>U-16</t>
  </si>
  <si>
    <t>U-21</t>
  </si>
  <si>
    <t>Bradley Anderson</t>
  </si>
  <si>
    <t>U-12</t>
  </si>
  <si>
    <t>Francois Van Tonder</t>
  </si>
  <si>
    <t>TEAM B TOTALS:</t>
  </si>
  <si>
    <t>TEAM A TOTALS:</t>
  </si>
  <si>
    <t>TEAM C TOTALS:</t>
  </si>
  <si>
    <t>Shaun  Kennedy</t>
  </si>
  <si>
    <t>TOTAL: Juniors A Team:</t>
  </si>
  <si>
    <t>TOTAL: Juniors B Team:</t>
  </si>
  <si>
    <t>TOTAL: Juniors C Team:</t>
  </si>
  <si>
    <t>Jocke' Coetzee</t>
  </si>
  <si>
    <t>20 Shots -                                     4 x 5 shots in 10 Secs</t>
  </si>
  <si>
    <t>BRONZE &lt;489,   SILVER &lt; 510,  GOLD &lt;530, MASTER over 530</t>
  </si>
  <si>
    <t>J Markgraaff</t>
  </si>
  <si>
    <t>H Koen</t>
  </si>
  <si>
    <t>R Stallenberg</t>
  </si>
  <si>
    <t>Carel Smit</t>
  </si>
  <si>
    <t>Riaan Stallenberg</t>
  </si>
  <si>
    <t>SAPF 2022  ISSF NATIONAL CHAMPIONSHIPS</t>
  </si>
  <si>
    <t>MAY 2022</t>
  </si>
  <si>
    <t>O</t>
  </si>
  <si>
    <t>OPEN CLASS</t>
  </si>
  <si>
    <t>DF van Tonder</t>
  </si>
  <si>
    <t>M de Beer</t>
  </si>
  <si>
    <t>J Rossouw</t>
  </si>
  <si>
    <t>EE Swart</t>
  </si>
  <si>
    <t>EJ Potgieter</t>
  </si>
  <si>
    <t>SM Mpuru</t>
  </si>
  <si>
    <t>P Havenga</t>
  </si>
  <si>
    <t>PIJ Janse van Rensburg</t>
  </si>
  <si>
    <t>C van der Merwe</t>
  </si>
  <si>
    <t>B Porter</t>
  </si>
  <si>
    <t>N Arnesen</t>
  </si>
  <si>
    <t>PRELIMINARY RESULTS</t>
  </si>
  <si>
    <t>GS v d Westhuizen</t>
  </si>
  <si>
    <t>JP Prinsloo</t>
  </si>
  <si>
    <t>Y Janse van Vuuren</t>
  </si>
  <si>
    <t>PC Jordaan</t>
  </si>
  <si>
    <t>JC Smit</t>
  </si>
  <si>
    <t>WG Venter</t>
  </si>
  <si>
    <t>CPC Smit</t>
  </si>
  <si>
    <t>JCH Smith</t>
  </si>
  <si>
    <t>A Liebenberg</t>
  </si>
  <si>
    <t xml:space="preserve">PC Jordaan </t>
  </si>
  <si>
    <t>F van Tonder</t>
  </si>
  <si>
    <t>KL Cockrell</t>
  </si>
  <si>
    <t>M Bloemhof</t>
  </si>
  <si>
    <t>B Ntlemo</t>
  </si>
  <si>
    <t>C Cockrell</t>
  </si>
  <si>
    <t xml:space="preserve">M Bloemhof </t>
  </si>
  <si>
    <t>V Jansen van Rensburg</t>
  </si>
  <si>
    <t>PIJ Janse van Rensberg</t>
  </si>
  <si>
    <t>W Venter</t>
  </si>
  <si>
    <t>V Janse van Rensburg</t>
  </si>
  <si>
    <t>L du Toit</t>
  </si>
  <si>
    <t>FS van Tonder</t>
  </si>
  <si>
    <t>2022 ISSF MAYLEIGH CUP TEAM SELECTION &amp; RESULTS</t>
  </si>
  <si>
    <t xml:space="preserve">2022 ISSF PRESIDENTS  CUP </t>
  </si>
  <si>
    <t>PIJ van Rensburg</t>
  </si>
  <si>
    <t>2022 SAPF ISSF NATIONALS  - TEAMS</t>
  </si>
  <si>
    <t>GM</t>
  </si>
  <si>
    <t>SB</t>
  </si>
  <si>
    <t>COMBINED</t>
  </si>
  <si>
    <t>FS Kruger</t>
  </si>
  <si>
    <t>N Graf von Durckheim</t>
  </si>
  <si>
    <t xml:space="preserve">V Jansen van Rensburg </t>
  </si>
  <si>
    <t xml:space="preserve">Y Janse Van Vuuren </t>
  </si>
  <si>
    <t>Theunis Crouwkamp</t>
  </si>
  <si>
    <t>WCPA</t>
  </si>
  <si>
    <t>F DaHorta</t>
  </si>
  <si>
    <t>FINAL RESULTS :    50 Meter FREE  PISTOL</t>
  </si>
  <si>
    <t>FINAL RESULTS - STANDARD PISTOL</t>
  </si>
  <si>
    <t>Martin Potgieter</t>
  </si>
  <si>
    <t>JCH Smit</t>
  </si>
  <si>
    <t>T Crouwkamp</t>
  </si>
  <si>
    <t>GS van der Westhuizen</t>
  </si>
  <si>
    <t>X van der Westhuizen</t>
  </si>
  <si>
    <t>EP Bouwer</t>
  </si>
  <si>
    <t>KZNPA</t>
  </si>
  <si>
    <t>Reagan MacAslin</t>
  </si>
  <si>
    <t>Y Jansen van Vuuren</t>
  </si>
  <si>
    <t>Christo van der Merwe</t>
  </si>
  <si>
    <t>CJA Liebenberg</t>
  </si>
  <si>
    <t>Bridgette Ntlemo</t>
  </si>
  <si>
    <t>Anton Liebenberg</t>
  </si>
  <si>
    <t>Madeleine Bloemhof</t>
  </si>
  <si>
    <t>Kristian Cockrell</t>
  </si>
  <si>
    <t>Charles Cockrell</t>
  </si>
  <si>
    <t>Lerato Mpuru</t>
  </si>
  <si>
    <t>Phillip Havenga</t>
  </si>
  <si>
    <t>Gordon van der Westhuizen</t>
  </si>
  <si>
    <t>Presidents Cup</t>
  </si>
  <si>
    <t>FINAL - MENS SPORT PISTOL</t>
  </si>
  <si>
    <t>FINAL - LADIES SPORT PISTOL</t>
  </si>
  <si>
    <t>FINAL - RAPID FIRE PISTOL - .22 LONG</t>
  </si>
  <si>
    <t>FINAL -  Military Rapid Fire - .22  Pistol</t>
  </si>
  <si>
    <t>FINAL - CENTREFIRE</t>
  </si>
  <si>
    <t>FINAL - 50 YARDS - LADIES</t>
  </si>
  <si>
    <t>FINAL - 50 YARDS  -  MENS</t>
  </si>
  <si>
    <t>Ross Allan Wyngaard</t>
  </si>
  <si>
    <t>Michael Ian Halley</t>
  </si>
  <si>
    <t>Neville Drennen</t>
  </si>
  <si>
    <t>Kevin Neethling</t>
  </si>
  <si>
    <t>Kevin Matthews</t>
  </si>
  <si>
    <t>Alan Ridgard</t>
  </si>
  <si>
    <t>Jonathan Ridgard</t>
  </si>
  <si>
    <t>Andrew Nixon</t>
  </si>
  <si>
    <t>Calvin van Niekerk</t>
  </si>
  <si>
    <t>FINAL - AIR  PISTOL  - LADIES</t>
  </si>
  <si>
    <t>GS vd Westhuizen</t>
  </si>
  <si>
    <t>Evert Bouwer</t>
  </si>
  <si>
    <t>Mike Halley</t>
  </si>
  <si>
    <t>Ross Wyngaard</t>
  </si>
  <si>
    <t>R Nagoor</t>
  </si>
  <si>
    <t>Gordon vd Westhuizen</t>
  </si>
</sst>
</file>

<file path=xl/styles.xml><?xml version="1.0" encoding="utf-8"?>
<styleSheet xmlns="http://schemas.openxmlformats.org/spreadsheetml/2006/main">
  <fonts count="8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1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i/>
      <sz val="14"/>
      <color rgb="FF0000FF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800000"/>
      <name val="Calibri"/>
      <family val="2"/>
      <scheme val="minor"/>
    </font>
    <font>
      <b/>
      <i/>
      <sz val="11"/>
      <color rgb="FF0000FF"/>
      <name val="Arial Narrow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rgb="FF0000FF"/>
      <name val="Arial Narrow"/>
      <family val="2"/>
    </font>
    <font>
      <b/>
      <sz val="11"/>
      <color rgb="FF0000FF"/>
      <name val="Arial Narrow"/>
      <family val="2"/>
    </font>
    <font>
      <b/>
      <sz val="14"/>
      <color rgb="FF0000FF"/>
      <name val="Arial Narrow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b/>
      <i/>
      <sz val="10"/>
      <color rgb="FF0000FF"/>
      <name val="Arial Narrow"/>
      <family val="2"/>
    </font>
    <font>
      <b/>
      <sz val="10"/>
      <name val="Arial Narrow"/>
      <family val="2"/>
    </font>
    <font>
      <b/>
      <sz val="10"/>
      <color rgb="FF0000FF"/>
      <name val="Arial Narrow"/>
      <family val="2"/>
    </font>
    <font>
      <sz val="10"/>
      <color theme="1"/>
      <name val="Arial Narrow"/>
      <family val="2"/>
    </font>
    <font>
      <b/>
      <i/>
      <sz val="11"/>
      <color rgb="FFFF0000"/>
      <name val="Arial Narrow"/>
      <family val="2"/>
    </font>
    <font>
      <b/>
      <i/>
      <sz val="12"/>
      <color rgb="FF0000FF"/>
      <name val="Arial Narrow"/>
      <family val="2"/>
    </font>
    <font>
      <b/>
      <sz val="10"/>
      <color rgb="FF800000"/>
      <name val="Arial Narrow"/>
      <family val="2"/>
    </font>
    <font>
      <b/>
      <sz val="18"/>
      <color rgb="FF0000FF"/>
      <name val="Arial Narrow"/>
      <family val="2"/>
    </font>
    <font>
      <sz val="11"/>
      <color rgb="FF000000"/>
      <name val="Arial Narrow"/>
      <family val="2"/>
    </font>
    <font>
      <b/>
      <u/>
      <sz val="10"/>
      <color theme="10"/>
      <name val="Calibri"/>
      <family val="2"/>
      <scheme val="minor"/>
    </font>
    <font>
      <b/>
      <sz val="16"/>
      <color rgb="FF0000FF"/>
      <name val="Arial Narrow"/>
      <family val="2"/>
    </font>
    <font>
      <sz val="1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0000FF"/>
      <name val="Arial Narrow"/>
      <family val="2"/>
    </font>
    <font>
      <sz val="14"/>
      <color theme="1"/>
      <name val="Arial Narrow"/>
      <family val="2"/>
    </font>
    <font>
      <u/>
      <sz val="11"/>
      <color rgb="FF0000FF"/>
      <name val="Arial Narrow"/>
      <family val="2"/>
    </font>
    <font>
      <b/>
      <sz val="14"/>
      <color rgb="FFFF0000"/>
      <name val="Arial Narrow"/>
      <family val="2"/>
    </font>
    <font>
      <b/>
      <i/>
      <sz val="11"/>
      <color theme="1"/>
      <name val="Arial Narrow"/>
      <family val="2"/>
    </font>
    <font>
      <sz val="12"/>
      <color rgb="FF0000FF"/>
      <name val="Calibri"/>
      <family val="2"/>
      <scheme val="minor"/>
    </font>
    <font>
      <b/>
      <i/>
      <sz val="14"/>
      <color theme="1"/>
      <name val="Arial Narrow"/>
      <family val="2"/>
    </font>
    <font>
      <b/>
      <i/>
      <sz val="12"/>
      <color theme="1"/>
      <name val="Arial Narrow"/>
      <family val="2"/>
    </font>
    <font>
      <b/>
      <sz val="14"/>
      <color rgb="FF3333CC"/>
      <name val="Arial Narrow"/>
      <family val="2"/>
    </font>
    <font>
      <sz val="14"/>
      <color theme="1"/>
      <name val="Calibri"/>
      <family val="2"/>
      <scheme val="minor"/>
    </font>
    <font>
      <sz val="14"/>
      <color rgb="FF0000FF"/>
      <name val="Arial Narrow"/>
      <family val="2"/>
    </font>
    <font>
      <b/>
      <sz val="12"/>
      <color rgb="FF3333CC"/>
      <name val="Arial Narrow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name val="Arial Narrow"/>
      <family val="2"/>
    </font>
    <font>
      <b/>
      <sz val="14"/>
      <color rgb="FF3333CC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002060"/>
      <name val="Arial Narrow"/>
      <family val="2"/>
    </font>
    <font>
      <b/>
      <sz val="10"/>
      <color rgb="FF002060"/>
      <name val="Arial Narrow"/>
      <family val="2"/>
    </font>
    <font>
      <u/>
      <sz val="11"/>
      <color rgb="FF002060"/>
      <name val="Calibri"/>
      <family val="2"/>
      <scheme val="minor"/>
    </font>
    <font>
      <b/>
      <sz val="16"/>
      <color rgb="FF800000"/>
      <name val="Arial Narrow"/>
      <family val="2"/>
    </font>
    <font>
      <b/>
      <sz val="22"/>
      <color rgb="FF0000FF"/>
      <name val="Arial Narrow"/>
      <family val="2"/>
    </font>
    <font>
      <b/>
      <sz val="16"/>
      <color rgb="FFFF0000"/>
      <name val="Arial Narrow"/>
      <family val="2"/>
    </font>
    <font>
      <b/>
      <sz val="18"/>
      <color rgb="FFFF0000"/>
      <name val="Arial Narrow"/>
      <family val="2"/>
    </font>
    <font>
      <b/>
      <sz val="20"/>
      <color rgb="FFFF0000"/>
      <name val="Arial Narrow"/>
      <family val="2"/>
    </font>
    <font>
      <u/>
      <sz val="12"/>
      <color rgb="FF002060"/>
      <name val="Calibri"/>
      <family val="2"/>
      <scheme val="minor"/>
    </font>
    <font>
      <b/>
      <sz val="12"/>
      <color rgb="FF002060"/>
      <name val="Arial Narrow"/>
      <family val="2"/>
    </font>
    <font>
      <sz val="12"/>
      <color rgb="FF3333CC"/>
      <name val="Arial Narrow"/>
      <family val="2"/>
    </font>
    <font>
      <sz val="18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8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70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168">
    <xf numFmtId="0" fontId="0" fillId="0" borderId="0" xfId="0"/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0" fillId="0" borderId="45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3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55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7" fillId="0" borderId="4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29" fillId="0" borderId="53" xfId="0" applyFont="1" applyBorder="1" applyAlignment="1">
      <alignment horizontal="center" vertical="center"/>
    </xf>
    <xf numFmtId="0" fontId="29" fillId="0" borderId="55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65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69" xfId="0" applyFont="1" applyBorder="1" applyAlignment="1">
      <alignment horizontal="center" vertical="center"/>
    </xf>
    <xf numFmtId="0" fontId="29" fillId="0" borderId="65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3" fillId="0" borderId="0" xfId="0" applyFont="1"/>
    <xf numFmtId="0" fontId="22" fillId="0" borderId="56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7" fillId="0" borderId="45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7" fillId="0" borderId="51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16" fontId="33" fillId="0" borderId="51" xfId="0" applyNumberFormat="1" applyFont="1" applyBorder="1" applyAlignment="1">
      <alignment horizontal="center" vertical="center"/>
    </xf>
    <xf numFmtId="0" fontId="36" fillId="0" borderId="0" xfId="0" applyFont="1"/>
    <xf numFmtId="0" fontId="33" fillId="0" borderId="62" xfId="0" applyFont="1" applyBorder="1" applyAlignment="1">
      <alignment horizontal="center" vertical="center"/>
    </xf>
    <xf numFmtId="0" fontId="33" fillId="0" borderId="46" xfId="0" applyFont="1" applyBorder="1" applyAlignment="1">
      <alignment horizontal="center" vertical="center"/>
    </xf>
    <xf numFmtId="0" fontId="40" fillId="0" borderId="36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16" fontId="33" fillId="0" borderId="46" xfId="0" applyNumberFormat="1" applyFont="1" applyBorder="1" applyAlignment="1">
      <alignment horizontal="center" vertical="center"/>
    </xf>
    <xf numFmtId="16" fontId="33" fillId="0" borderId="48" xfId="0" applyNumberFormat="1" applyFont="1" applyBorder="1" applyAlignment="1">
      <alignment horizontal="center" vertical="center"/>
    </xf>
    <xf numFmtId="0" fontId="33" fillId="0" borderId="51" xfId="0" applyFont="1" applyBorder="1" applyAlignment="1">
      <alignment horizontal="center" vertical="center"/>
    </xf>
    <xf numFmtId="0" fontId="31" fillId="0" borderId="45" xfId="0" applyFont="1" applyFill="1" applyBorder="1" applyAlignment="1">
      <alignment horizontal="center" vertical="center" wrapText="1"/>
    </xf>
    <xf numFmtId="0" fontId="31" fillId="0" borderId="51" xfId="0" applyFont="1" applyFill="1" applyBorder="1" applyAlignment="1">
      <alignment horizontal="center" vertical="center"/>
    </xf>
    <xf numFmtId="0" fontId="31" fillId="0" borderId="46" xfId="0" applyFont="1" applyFill="1" applyBorder="1" applyAlignment="1">
      <alignment horizontal="center" vertical="center"/>
    </xf>
    <xf numFmtId="0" fontId="31" fillId="0" borderId="48" xfId="0" applyFont="1" applyFill="1" applyBorder="1" applyAlignment="1">
      <alignment horizontal="center" vertical="center"/>
    </xf>
    <xf numFmtId="0" fontId="0" fillId="0" borderId="0" xfId="0" applyFill="1"/>
    <xf numFmtId="16" fontId="33" fillId="0" borderId="19" xfId="0" applyNumberFormat="1" applyFont="1" applyBorder="1" applyAlignment="1">
      <alignment horizontal="center" vertical="center"/>
    </xf>
    <xf numFmtId="16" fontId="33" fillId="0" borderId="63" xfId="0" applyNumberFormat="1" applyFont="1" applyBorder="1" applyAlignment="1">
      <alignment horizontal="center" vertical="center"/>
    </xf>
    <xf numFmtId="16" fontId="33" fillId="0" borderId="62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33" fillId="0" borderId="19" xfId="0" applyFont="1" applyBorder="1" applyAlignment="1">
      <alignment horizontal="center" vertical="center"/>
    </xf>
    <xf numFmtId="0" fontId="33" fillId="0" borderId="63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30" fillId="0" borderId="53" xfId="0" applyFont="1" applyBorder="1" applyAlignment="1">
      <alignment horizontal="center" vertical="center"/>
    </xf>
    <xf numFmtId="0" fontId="43" fillId="2" borderId="13" xfId="0" quotePrefix="1" applyFont="1" applyFill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30" fillId="0" borderId="55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44" fillId="0" borderId="0" xfId="0" applyFont="1"/>
    <xf numFmtId="0" fontId="34" fillId="0" borderId="3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" fontId="33" fillId="0" borderId="52" xfId="0" applyNumberFormat="1" applyFont="1" applyBorder="1" applyAlignment="1">
      <alignment horizontal="center" vertical="center"/>
    </xf>
    <xf numFmtId="0" fontId="31" fillId="0" borderId="47" xfId="0" applyFont="1" applyFill="1" applyBorder="1" applyAlignment="1">
      <alignment horizontal="center" vertical="center"/>
    </xf>
    <xf numFmtId="0" fontId="29" fillId="0" borderId="49" xfId="0" applyFont="1" applyBorder="1" applyAlignment="1">
      <alignment horizontal="center" vertical="center"/>
    </xf>
    <xf numFmtId="16" fontId="33" fillId="0" borderId="47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6" fontId="33" fillId="0" borderId="66" xfId="0" applyNumberFormat="1" applyFont="1" applyBorder="1" applyAlignment="1">
      <alignment horizontal="center" vertical="center"/>
    </xf>
    <xf numFmtId="0" fontId="33" fillId="0" borderId="64" xfId="0" applyFont="1" applyBorder="1" applyAlignment="1">
      <alignment horizontal="center" vertical="center"/>
    </xf>
    <xf numFmtId="16" fontId="33" fillId="0" borderId="64" xfId="0" applyNumberFormat="1" applyFont="1" applyBorder="1" applyAlignment="1">
      <alignment horizontal="center" vertical="center"/>
    </xf>
    <xf numFmtId="0" fontId="45" fillId="0" borderId="46" xfId="0" applyFont="1" applyBorder="1" applyAlignment="1">
      <alignment horizontal="center" vertical="center"/>
    </xf>
    <xf numFmtId="0" fontId="45" fillId="0" borderId="48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5" fillId="0" borderId="47" xfId="0" applyFont="1" applyBorder="1" applyAlignment="1">
      <alignment horizontal="center" vertical="center"/>
    </xf>
    <xf numFmtId="0" fontId="45" fillId="0" borderId="51" xfId="0" applyFont="1" applyBorder="1" applyAlignment="1">
      <alignment horizontal="center" vertical="center"/>
    </xf>
    <xf numFmtId="0" fontId="31" fillId="0" borderId="13" xfId="0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/>
    </xf>
    <xf numFmtId="0" fontId="26" fillId="0" borderId="68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33" fillId="0" borderId="33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" fillId="0" borderId="0" xfId="1703"/>
    <xf numFmtId="0" fontId="24" fillId="0" borderId="35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45" fillId="0" borderId="52" xfId="0" applyFont="1" applyBorder="1" applyAlignment="1">
      <alignment horizontal="center" vertical="center"/>
    </xf>
    <xf numFmtId="0" fontId="4" fillId="0" borderId="0" xfId="0" applyFont="1"/>
    <xf numFmtId="0" fontId="11" fillId="0" borderId="0" xfId="0" applyFont="1"/>
    <xf numFmtId="0" fontId="11" fillId="0" borderId="28" xfId="0" applyFont="1" applyBorder="1" applyAlignment="1">
      <alignment horizontal="center" vertical="center" wrapText="1"/>
    </xf>
    <xf numFmtId="0" fontId="11" fillId="0" borderId="6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3" fillId="0" borderId="52" xfId="0" applyFont="1" applyBorder="1" applyAlignment="1">
      <alignment horizontal="center" vertical="center"/>
    </xf>
    <xf numFmtId="0" fontId="2" fillId="0" borderId="0" xfId="1703" applyFill="1"/>
    <xf numFmtId="0" fontId="2" fillId="0" borderId="0" xfId="1703" applyAlignment="1">
      <alignment horizontal="center" vertical="center"/>
    </xf>
    <xf numFmtId="0" fontId="11" fillId="0" borderId="4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6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31" fillId="0" borderId="71" xfId="0" applyFont="1" applyFill="1" applyBorder="1" applyAlignment="1">
      <alignment horizontal="center" vertical="center"/>
    </xf>
    <xf numFmtId="0" fontId="23" fillId="0" borderId="5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 vertical="center"/>
    </xf>
    <xf numFmtId="0" fontId="27" fillId="0" borderId="52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47" fillId="0" borderId="34" xfId="0" applyFont="1" applyBorder="1" applyAlignment="1">
      <alignment horizontal="center" vertical="center"/>
    </xf>
    <xf numFmtId="0" fontId="46" fillId="0" borderId="45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1" fillId="2" borderId="6" xfId="0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31" fillId="2" borderId="10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4" fillId="2" borderId="71" xfId="0" applyFont="1" applyFill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0" fontId="46" fillId="0" borderId="45" xfId="0" applyFont="1" applyBorder="1" applyAlignment="1">
      <alignment horizontal="center" vertical="center" wrapText="1"/>
    </xf>
    <xf numFmtId="0" fontId="46" fillId="0" borderId="25" xfId="0" applyFont="1" applyBorder="1" applyAlignment="1">
      <alignment horizontal="center" vertical="center"/>
    </xf>
    <xf numFmtId="0" fontId="46" fillId="0" borderId="31" xfId="0" applyFont="1" applyBorder="1" applyAlignment="1">
      <alignment horizontal="center" vertical="center"/>
    </xf>
    <xf numFmtId="0" fontId="46" fillId="0" borderId="22" xfId="0" applyFont="1" applyBorder="1" applyAlignment="1">
      <alignment horizontal="center" vertical="center"/>
    </xf>
    <xf numFmtId="16" fontId="33" fillId="0" borderId="28" xfId="0" applyNumberFormat="1" applyFont="1" applyBorder="1" applyAlignment="1">
      <alignment horizontal="center" vertical="center"/>
    </xf>
    <xf numFmtId="0" fontId="31" fillId="0" borderId="52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 vertical="center"/>
    </xf>
    <xf numFmtId="16" fontId="33" fillId="0" borderId="0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5" fillId="0" borderId="71" xfId="0" applyFont="1" applyFill="1" applyBorder="1" applyAlignment="1">
      <alignment horizontal="center" vertical="center"/>
    </xf>
    <xf numFmtId="0" fontId="48" fillId="2" borderId="71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16" fontId="33" fillId="0" borderId="69" xfId="0" applyNumberFormat="1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29" fillId="0" borderId="51" xfId="0" applyFont="1" applyBorder="1" applyAlignment="1">
      <alignment horizontal="center" vertical="center"/>
    </xf>
    <xf numFmtId="0" fontId="29" fillId="0" borderId="52" xfId="0" applyFont="1" applyBorder="1" applyAlignment="1">
      <alignment horizontal="center" vertical="center"/>
    </xf>
    <xf numFmtId="0" fontId="29" fillId="0" borderId="46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46" fillId="0" borderId="65" xfId="0" applyFont="1" applyBorder="1" applyAlignment="1">
      <alignment horizontal="center" vertical="center"/>
    </xf>
    <xf numFmtId="0" fontId="46" fillId="0" borderId="3" xfId="0" applyFont="1" applyBorder="1" applyAlignment="1">
      <alignment horizontal="center" vertical="center"/>
    </xf>
    <xf numFmtId="0" fontId="46" fillId="0" borderId="20" xfId="0" applyFont="1" applyBorder="1" applyAlignment="1">
      <alignment horizontal="center" vertical="center"/>
    </xf>
    <xf numFmtId="0" fontId="46" fillId="0" borderId="69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33" fillId="0" borderId="66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47" fillId="0" borderId="45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5" borderId="38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6" fillId="0" borderId="4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16" fontId="33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16" fontId="33" fillId="0" borderId="6" xfId="0" applyNumberFormat="1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16" fontId="33" fillId="0" borderId="10" xfId="0" applyNumberFormat="1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6" fillId="5" borderId="35" xfId="0" applyFont="1" applyFill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3" fillId="0" borderId="0" xfId="0" applyFont="1"/>
    <xf numFmtId="0" fontId="24" fillId="0" borderId="46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4" fillId="0" borderId="51" xfId="0" applyFont="1" applyBorder="1" applyAlignment="1">
      <alignment horizontal="center" vertical="center"/>
    </xf>
    <xf numFmtId="0" fontId="23" fillId="0" borderId="0" xfId="0" applyFont="1" applyFill="1"/>
    <xf numFmtId="0" fontId="12" fillId="0" borderId="0" xfId="0" applyFont="1" applyFill="1"/>
    <xf numFmtId="0" fontId="12" fillId="0" borderId="45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54" fillId="0" borderId="0" xfId="1703" applyFont="1" applyFill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32" fillId="0" borderId="33" xfId="0" applyFont="1" applyBorder="1" applyAlignment="1">
      <alignment horizontal="center" vertical="center" wrapText="1"/>
    </xf>
    <xf numFmtId="0" fontId="27" fillId="0" borderId="68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9" fillId="0" borderId="0" xfId="0" applyFont="1"/>
    <xf numFmtId="0" fontId="45" fillId="0" borderId="63" xfId="0" applyFont="1" applyBorder="1" applyAlignment="1">
      <alignment horizontal="center" vertical="center"/>
    </xf>
    <xf numFmtId="0" fontId="45" fillId="0" borderId="64" xfId="0" applyFont="1" applyBorder="1" applyAlignment="1">
      <alignment horizontal="center" vertical="center"/>
    </xf>
    <xf numFmtId="0" fontId="47" fillId="0" borderId="0" xfId="0" applyFont="1"/>
    <xf numFmtId="0" fontId="11" fillId="0" borderId="17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72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1" fillId="0" borderId="52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0" xfId="0" applyFont="1" applyFill="1" applyBorder="1" applyAlignment="1">
      <alignment horizontal="center" vertical="center"/>
    </xf>
    <xf numFmtId="0" fontId="11" fillId="0" borderId="61" xfId="0" applyFont="1" applyFill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11" fillId="0" borderId="75" xfId="0" applyFont="1" applyFill="1" applyBorder="1" applyAlignment="1">
      <alignment horizontal="center" vertical="center"/>
    </xf>
    <xf numFmtId="0" fontId="46" fillId="0" borderId="18" xfId="0" applyFont="1" applyBorder="1" applyAlignment="1">
      <alignment horizontal="center" vertical="center"/>
    </xf>
    <xf numFmtId="16" fontId="26" fillId="0" borderId="32" xfId="0" applyNumberFormat="1" applyFont="1" applyBorder="1" applyAlignment="1">
      <alignment horizontal="center" vertical="center"/>
    </xf>
    <xf numFmtId="16" fontId="26" fillId="0" borderId="23" xfId="0" applyNumberFormat="1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28" fillId="6" borderId="75" xfId="0" applyFont="1" applyFill="1" applyBorder="1" applyAlignment="1">
      <alignment horizontal="center" vertical="center" wrapText="1"/>
    </xf>
    <xf numFmtId="0" fontId="28" fillId="6" borderId="17" xfId="0" applyFont="1" applyFill="1" applyBorder="1" applyAlignment="1">
      <alignment horizontal="center" vertical="center" wrapText="1"/>
    </xf>
    <xf numFmtId="0" fontId="28" fillId="6" borderId="16" xfId="0" applyFont="1" applyFill="1" applyBorder="1" applyAlignment="1">
      <alignment horizontal="center" vertical="center" wrapText="1"/>
    </xf>
    <xf numFmtId="0" fontId="5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60" fillId="0" borderId="47" xfId="0" applyFont="1" applyBorder="1" applyAlignment="1">
      <alignment horizontal="center" vertical="center"/>
    </xf>
    <xf numFmtId="0" fontId="60" fillId="0" borderId="13" xfId="0" applyFont="1" applyBorder="1" applyAlignment="1">
      <alignment horizontal="center" vertical="center"/>
    </xf>
    <xf numFmtId="0" fontId="60" fillId="0" borderId="51" xfId="0" applyFont="1" applyBorder="1" applyAlignment="1">
      <alignment horizontal="center" vertical="center"/>
    </xf>
    <xf numFmtId="0" fontId="60" fillId="0" borderId="58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6" fontId="26" fillId="0" borderId="67" xfId="0" applyNumberFormat="1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0" fontId="11" fillId="0" borderId="60" xfId="0" applyFont="1" applyFill="1" applyBorder="1" applyAlignment="1">
      <alignment horizontal="center" vertical="center"/>
    </xf>
    <xf numFmtId="0" fontId="60" fillId="0" borderId="39" xfId="0" applyFont="1" applyBorder="1" applyAlignment="1">
      <alignment horizontal="center" vertical="center"/>
    </xf>
    <xf numFmtId="0" fontId="30" fillId="0" borderId="30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/>
    </xf>
    <xf numFmtId="0" fontId="26" fillId="0" borderId="70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71" xfId="0" applyBorder="1" applyAlignment="1">
      <alignment horizontal="center" vertical="center"/>
    </xf>
    <xf numFmtId="16" fontId="33" fillId="0" borderId="43" xfId="0" applyNumberFormat="1" applyFont="1" applyBorder="1" applyAlignment="1">
      <alignment horizontal="center" vertical="center"/>
    </xf>
    <xf numFmtId="16" fontId="33" fillId="0" borderId="2" xfId="0" applyNumberFormat="1" applyFont="1" applyBorder="1" applyAlignment="1">
      <alignment horizontal="center" vertical="center"/>
    </xf>
    <xf numFmtId="16" fontId="33" fillId="0" borderId="24" xfId="0" applyNumberFormat="1" applyFont="1" applyBorder="1" applyAlignment="1">
      <alignment horizontal="center" vertical="center"/>
    </xf>
    <xf numFmtId="0" fontId="61" fillId="0" borderId="51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1" fillId="0" borderId="46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1" fillId="0" borderId="48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50" fillId="0" borderId="0" xfId="0" applyFont="1"/>
    <xf numFmtId="0" fontId="23" fillId="0" borderId="29" xfId="0" applyFont="1" applyBorder="1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1" fillId="0" borderId="0" xfId="0" applyFont="1"/>
    <xf numFmtId="0" fontId="46" fillId="0" borderId="63" xfId="0" applyFont="1" applyBorder="1" applyAlignment="1">
      <alignment horizontal="center" vertical="center"/>
    </xf>
    <xf numFmtId="0" fontId="46" fillId="0" borderId="62" xfId="0" applyFont="1" applyBorder="1" applyAlignment="1">
      <alignment horizontal="center" vertical="center"/>
    </xf>
    <xf numFmtId="0" fontId="46" fillId="0" borderId="19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11" fillId="0" borderId="45" xfId="0" applyFont="1" applyFill="1" applyBorder="1" applyAlignment="1">
      <alignment horizontal="center" vertical="center" wrapText="1"/>
    </xf>
    <xf numFmtId="0" fontId="38" fillId="0" borderId="45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0" fillId="0" borderId="46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64" fillId="0" borderId="46" xfId="0" applyFont="1" applyBorder="1" applyAlignment="1">
      <alignment horizontal="left" vertical="center"/>
    </xf>
    <xf numFmtId="0" fontId="49" fillId="0" borderId="46" xfId="0" applyFont="1" applyBorder="1" applyAlignment="1">
      <alignment horizontal="left" vertical="center"/>
    </xf>
    <xf numFmtId="0" fontId="49" fillId="0" borderId="48" xfId="0" applyFont="1" applyBorder="1" applyAlignment="1">
      <alignment horizontal="left" vertical="center"/>
    </xf>
    <xf numFmtId="0" fontId="1" fillId="0" borderId="19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65" fillId="0" borderId="46" xfId="0" applyFont="1" applyBorder="1" applyAlignment="1">
      <alignment horizontal="left" vertical="center"/>
    </xf>
    <xf numFmtId="0" fontId="44" fillId="0" borderId="46" xfId="0" applyFont="1" applyBorder="1" applyAlignment="1">
      <alignment horizontal="left" vertical="center"/>
    </xf>
    <xf numFmtId="0" fontId="49" fillId="0" borderId="0" xfId="0" applyFont="1" applyAlignment="1">
      <alignment horizontal="center" vertical="center"/>
    </xf>
    <xf numFmtId="0" fontId="46" fillId="0" borderId="51" xfId="0" applyFont="1" applyFill="1" applyBorder="1" applyAlignment="1">
      <alignment horizontal="center" vertical="center"/>
    </xf>
    <xf numFmtId="0" fontId="46" fillId="0" borderId="48" xfId="0" applyFont="1" applyFill="1" applyBorder="1" applyAlignment="1">
      <alignment horizontal="center" vertical="center"/>
    </xf>
    <xf numFmtId="0" fontId="46" fillId="0" borderId="46" xfId="0" applyFont="1" applyFill="1" applyBorder="1" applyAlignment="1">
      <alignment horizontal="center" vertical="center"/>
    </xf>
    <xf numFmtId="0" fontId="66" fillId="0" borderId="0" xfId="1703" applyFont="1" applyAlignment="1">
      <alignment horizontal="center" vertical="center"/>
    </xf>
    <xf numFmtId="0" fontId="67" fillId="0" borderId="3" xfId="0" applyFont="1" applyBorder="1" applyAlignment="1">
      <alignment horizontal="center" vertical="center"/>
    </xf>
    <xf numFmtId="0" fontId="67" fillId="0" borderId="2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0" borderId="0" xfId="0" applyBorder="1"/>
    <xf numFmtId="0" fontId="68" fillId="0" borderId="0" xfId="0" applyFont="1" applyBorder="1" applyAlignment="1">
      <alignment vertical="center"/>
    </xf>
    <xf numFmtId="0" fontId="22" fillId="0" borderId="43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61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51" fillId="0" borderId="0" xfId="0" applyFont="1" applyBorder="1" applyAlignment="1">
      <alignment horizontal="center" vertical="center"/>
    </xf>
    <xf numFmtId="1" fontId="33" fillId="0" borderId="0" xfId="0" applyNumberFormat="1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46" fillId="0" borderId="16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40" xfId="0" applyFont="1" applyBorder="1" applyAlignment="1">
      <alignment horizontal="center" vertical="center"/>
    </xf>
    <xf numFmtId="0" fontId="29" fillId="0" borderId="47" xfId="0" applyFont="1" applyBorder="1" applyAlignment="1">
      <alignment horizontal="center" vertical="center"/>
    </xf>
    <xf numFmtId="0" fontId="29" fillId="0" borderId="48" xfId="0" applyFont="1" applyBorder="1" applyAlignment="1">
      <alignment horizontal="center" vertical="center"/>
    </xf>
    <xf numFmtId="0" fontId="67" fillId="0" borderId="49" xfId="0" applyFont="1" applyBorder="1" applyAlignment="1">
      <alignment horizontal="center" vertical="center"/>
    </xf>
    <xf numFmtId="0" fontId="67" fillId="0" borderId="65" xfId="0" applyFont="1" applyBorder="1" applyAlignment="1">
      <alignment horizontal="center" vertical="center"/>
    </xf>
    <xf numFmtId="0" fontId="70" fillId="0" borderId="0" xfId="0" applyFont="1" applyBorder="1" applyAlignment="1">
      <alignment horizontal="center" vertical="center"/>
    </xf>
    <xf numFmtId="0" fontId="72" fillId="0" borderId="0" xfId="1703" applyFont="1" applyFill="1" applyBorder="1" applyAlignment="1">
      <alignment horizontal="center" vertical="center"/>
    </xf>
    <xf numFmtId="0" fontId="71" fillId="0" borderId="0" xfId="0" applyFont="1" applyFill="1" applyBorder="1" applyAlignment="1">
      <alignment horizontal="center" vertical="center"/>
    </xf>
    <xf numFmtId="0" fontId="46" fillId="0" borderId="19" xfId="0" applyFont="1" applyFill="1" applyBorder="1" applyAlignment="1">
      <alignment horizontal="center" vertical="center"/>
    </xf>
    <xf numFmtId="0" fontId="46" fillId="0" borderId="62" xfId="0" applyFont="1" applyFill="1" applyBorder="1" applyAlignment="1">
      <alignment horizontal="center" vertical="center"/>
    </xf>
    <xf numFmtId="0" fontId="46" fillId="0" borderId="63" xfId="0" applyFont="1" applyFill="1" applyBorder="1" applyAlignment="1">
      <alignment horizontal="center" vertical="center"/>
    </xf>
    <xf numFmtId="0" fontId="46" fillId="0" borderId="64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6" fontId="33" fillId="0" borderId="3" xfId="0" applyNumberFormat="1" applyFont="1" applyBorder="1" applyAlignment="1">
      <alignment horizontal="center" vertical="center"/>
    </xf>
    <xf numFmtId="16" fontId="33" fillId="0" borderId="49" xfId="0" applyNumberFormat="1" applyFont="1" applyBorder="1" applyAlignment="1">
      <alignment horizontal="center" vertical="center"/>
    </xf>
    <xf numFmtId="16" fontId="33" fillId="0" borderId="65" xfId="0" applyNumberFormat="1" applyFont="1" applyBorder="1" applyAlignment="1">
      <alignment horizontal="center" vertical="center"/>
    </xf>
    <xf numFmtId="0" fontId="12" fillId="2" borderId="46" xfId="0" applyFont="1" applyFill="1" applyBorder="1" applyAlignment="1">
      <alignment horizontal="center" vertical="center"/>
    </xf>
    <xf numFmtId="0" fontId="12" fillId="2" borderId="51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0" fontId="28" fillId="0" borderId="58" xfId="0" applyFont="1" applyFill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55" fillId="0" borderId="1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62" fillId="0" borderId="0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63" xfId="0" applyFont="1" applyBorder="1" applyAlignment="1">
      <alignment horizontal="center" vertical="center"/>
    </xf>
    <xf numFmtId="0" fontId="28" fillId="0" borderId="62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8" fillId="0" borderId="66" xfId="0" applyFont="1" applyBorder="1" applyAlignment="1">
      <alignment horizontal="center" vertical="center"/>
    </xf>
    <xf numFmtId="1" fontId="47" fillId="0" borderId="0" xfId="0" applyNumberFormat="1" applyFont="1" applyFill="1" applyAlignment="1">
      <alignment horizontal="center" vertical="center"/>
    </xf>
    <xf numFmtId="1" fontId="46" fillId="0" borderId="45" xfId="0" applyNumberFormat="1" applyFont="1" applyFill="1" applyBorder="1" applyAlignment="1">
      <alignment horizontal="center" vertical="center" wrapText="1"/>
    </xf>
    <xf numFmtId="1" fontId="46" fillId="0" borderId="51" xfId="0" applyNumberFormat="1" applyFont="1" applyFill="1" applyBorder="1" applyAlignment="1">
      <alignment horizontal="center" vertical="center"/>
    </xf>
    <xf numFmtId="1" fontId="46" fillId="0" borderId="46" xfId="0" applyNumberFormat="1" applyFont="1" applyFill="1" applyBorder="1" applyAlignment="1">
      <alignment horizontal="center" vertical="center"/>
    </xf>
    <xf numFmtId="1" fontId="46" fillId="0" borderId="48" xfId="0" applyNumberFormat="1" applyFont="1" applyFill="1" applyBorder="1" applyAlignment="1">
      <alignment horizontal="center" vertical="center"/>
    </xf>
    <xf numFmtId="1" fontId="46" fillId="0" borderId="52" xfId="0" applyNumberFormat="1" applyFont="1" applyFill="1" applyBorder="1" applyAlignment="1">
      <alignment horizontal="center" vertical="center"/>
    </xf>
    <xf numFmtId="1" fontId="31" fillId="0" borderId="0" xfId="0" applyNumberFormat="1" applyFont="1" applyFill="1" applyAlignment="1">
      <alignment horizontal="center" vertical="center"/>
    </xf>
    <xf numFmtId="1" fontId="31" fillId="0" borderId="45" xfId="0" applyNumberFormat="1" applyFont="1" applyFill="1" applyBorder="1" applyAlignment="1">
      <alignment horizontal="center" vertical="center" wrapText="1"/>
    </xf>
    <xf numFmtId="1" fontId="42" fillId="0" borderId="0" xfId="1703" applyNumberFormat="1" applyFont="1" applyFill="1" applyAlignment="1">
      <alignment horizontal="center" vertical="center"/>
    </xf>
    <xf numFmtId="1" fontId="11" fillId="0" borderId="51" xfId="0" applyNumberFormat="1" applyFont="1" applyBorder="1" applyAlignment="1">
      <alignment horizontal="center" vertical="center"/>
    </xf>
    <xf numFmtId="1" fontId="0" fillId="0" borderId="0" xfId="0" applyNumberFormat="1"/>
    <xf numFmtId="1" fontId="2" fillId="0" borderId="0" xfId="1703" applyNumberFormat="1"/>
    <xf numFmtId="0" fontId="6" fillId="0" borderId="6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62" fillId="0" borderId="10" xfId="0" applyFont="1" applyBorder="1" applyAlignment="1">
      <alignment horizontal="center" vertical="center"/>
    </xf>
    <xf numFmtId="0" fontId="25" fillId="5" borderId="15" xfId="0" applyFont="1" applyFill="1" applyBorder="1" applyAlignment="1">
      <alignment horizontal="center" vertical="center"/>
    </xf>
    <xf numFmtId="0" fontId="25" fillId="5" borderId="16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53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28" fillId="0" borderId="58" xfId="0" applyFont="1" applyBorder="1" applyAlignment="1">
      <alignment horizontal="center" vertical="center"/>
    </xf>
    <xf numFmtId="0" fontId="46" fillId="0" borderId="47" xfId="0" applyFont="1" applyFill="1" applyBorder="1" applyAlignment="1">
      <alignment horizontal="center" vertical="center"/>
    </xf>
    <xf numFmtId="0" fontId="46" fillId="0" borderId="14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6" fillId="0" borderId="27" xfId="0" applyFont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16" fontId="33" fillId="0" borderId="44" xfId="0" applyNumberFormat="1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1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1" fontId="21" fillId="0" borderId="40" xfId="0" applyNumberFormat="1" applyFont="1" applyBorder="1" applyAlignment="1">
      <alignment horizontal="center" vertical="center"/>
    </xf>
    <xf numFmtId="1" fontId="21" fillId="0" borderId="61" xfId="0" applyNumberFormat="1" applyFont="1" applyBorder="1" applyAlignment="1">
      <alignment horizontal="center" vertical="center"/>
    </xf>
    <xf numFmtId="1" fontId="21" fillId="0" borderId="39" xfId="0" applyNumberFormat="1" applyFont="1" applyBorder="1" applyAlignment="1">
      <alignment horizontal="center" vertical="center"/>
    </xf>
    <xf numFmtId="1" fontId="49" fillId="0" borderId="0" xfId="0" applyNumberFormat="1" applyFont="1"/>
    <xf numFmtId="1" fontId="46" fillId="0" borderId="47" xfId="0" applyNumberFormat="1" applyFont="1" applyFill="1" applyBorder="1" applyAlignment="1">
      <alignment horizontal="center" vertical="center"/>
    </xf>
    <xf numFmtId="1" fontId="66" fillId="0" borderId="0" xfId="1703" applyNumberFormat="1" applyFont="1" applyAlignment="1">
      <alignment horizontal="center" vertical="center"/>
    </xf>
    <xf numFmtId="0" fontId="33" fillId="0" borderId="69" xfId="0" applyFont="1" applyBorder="1" applyAlignment="1">
      <alignment horizontal="center" vertical="center"/>
    </xf>
    <xf numFmtId="0" fontId="33" fillId="0" borderId="49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31" fillId="13" borderId="47" xfId="0" applyFont="1" applyFill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11" fillId="0" borderId="71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6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45" fillId="0" borderId="0" xfId="0" applyFont="1" applyBorder="1" applyAlignment="1">
      <alignment horizontal="center" vertical="center"/>
    </xf>
    <xf numFmtId="0" fontId="43" fillId="13" borderId="0" xfId="0" quotePrefix="1" applyFont="1" applyFill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16" fontId="33" fillId="0" borderId="5" xfId="0" applyNumberFormat="1" applyFont="1" applyBorder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12" fillId="13" borderId="53" xfId="0" applyFont="1" applyFill="1" applyBorder="1" applyAlignment="1">
      <alignment horizontal="center" vertical="center"/>
    </xf>
    <xf numFmtId="0" fontId="12" fillId="13" borderId="4" xfId="0" applyFont="1" applyFill="1" applyBorder="1" applyAlignment="1">
      <alignment horizontal="center" vertical="center"/>
    </xf>
    <xf numFmtId="0" fontId="12" fillId="13" borderId="54" xfId="0" applyFont="1" applyFill="1" applyBorder="1" applyAlignment="1">
      <alignment horizontal="center" vertical="center"/>
    </xf>
    <xf numFmtId="0" fontId="81" fillId="0" borderId="0" xfId="0" applyFont="1" applyFill="1"/>
    <xf numFmtId="0" fontId="4" fillId="0" borderId="0" xfId="0" applyFont="1" applyBorder="1"/>
    <xf numFmtId="0" fontId="49" fillId="0" borderId="0" xfId="0" applyFont="1" applyBorder="1"/>
    <xf numFmtId="0" fontId="0" fillId="13" borderId="0" xfId="0" applyFill="1" applyBorder="1"/>
    <xf numFmtId="0" fontId="4" fillId="13" borderId="0" xfId="0" applyFont="1" applyFill="1" applyBorder="1" applyAlignment="1">
      <alignment horizontal="center" vertical="center"/>
    </xf>
    <xf numFmtId="0" fontId="31" fillId="13" borderId="46" xfId="0" applyFont="1" applyFill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0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6" fontId="33" fillId="0" borderId="20" xfId="0" applyNumberFormat="1" applyFont="1" applyBorder="1" applyAlignment="1">
      <alignment horizontal="center" vertical="center"/>
    </xf>
    <xf numFmtId="0" fontId="46" fillId="0" borderId="51" xfId="0" applyFont="1" applyBorder="1" applyAlignment="1">
      <alignment horizontal="center" vertical="center"/>
    </xf>
    <xf numFmtId="0" fontId="46" fillId="0" borderId="46" xfId="0" applyFont="1" applyBorder="1" applyAlignment="1">
      <alignment horizontal="center" vertical="center"/>
    </xf>
    <xf numFmtId="0" fontId="46" fillId="0" borderId="15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31" fillId="13" borderId="3" xfId="0" applyFont="1" applyFill="1" applyBorder="1" applyAlignment="1">
      <alignment horizontal="center" vertical="center"/>
    </xf>
    <xf numFmtId="0" fontId="43" fillId="13" borderId="0" xfId="0" applyFont="1" applyFill="1" applyBorder="1" applyAlignment="1">
      <alignment horizontal="center" vertical="center"/>
    </xf>
    <xf numFmtId="0" fontId="8" fillId="13" borderId="35" xfId="0" quotePrefix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0" fillId="0" borderId="0" xfId="0" applyFont="1" applyBorder="1" applyAlignment="1">
      <alignment horizontal="center" vertical="center"/>
    </xf>
    <xf numFmtId="1" fontId="31" fillId="13" borderId="46" xfId="0" applyNumberFormat="1" applyFont="1" applyFill="1" applyBorder="1" applyAlignment="1">
      <alignment horizontal="center" vertical="center"/>
    </xf>
    <xf numFmtId="1" fontId="31" fillId="13" borderId="48" xfId="0" applyNumberFormat="1" applyFont="1" applyFill="1" applyBorder="1" applyAlignment="1">
      <alignment horizontal="center" vertical="center"/>
    </xf>
    <xf numFmtId="1" fontId="31" fillId="13" borderId="47" xfId="0" applyNumberFormat="1" applyFont="1" applyFill="1" applyBorder="1" applyAlignment="1">
      <alignment horizontal="center" vertical="center"/>
    </xf>
    <xf numFmtId="1" fontId="0" fillId="0" borderId="0" xfId="0" applyNumberFormat="1" applyBorder="1"/>
    <xf numFmtId="0" fontId="0" fillId="0" borderId="0" xfId="0" applyBorder="1" applyAlignment="1">
      <alignment horizontal="center"/>
    </xf>
    <xf numFmtId="0" fontId="46" fillId="9" borderId="0" xfId="0" applyFont="1" applyFill="1" applyBorder="1" applyAlignment="1">
      <alignment horizontal="center" vertical="center"/>
    </xf>
    <xf numFmtId="0" fontId="46" fillId="0" borderId="0" xfId="0" applyFont="1" applyBorder="1" applyAlignment="1">
      <alignment vertical="center"/>
    </xf>
    <xf numFmtId="0" fontId="46" fillId="11" borderId="0" xfId="0" applyFont="1" applyFill="1" applyBorder="1" applyAlignment="1">
      <alignment horizontal="center" vertical="center"/>
    </xf>
    <xf numFmtId="0" fontId="46" fillId="8" borderId="0" xfId="0" applyFont="1" applyFill="1" applyBorder="1" applyAlignment="1">
      <alignment horizontal="center" vertical="center"/>
    </xf>
    <xf numFmtId="0" fontId="11" fillId="13" borderId="0" xfId="0" applyFont="1" applyFill="1" applyBorder="1" applyAlignment="1">
      <alignment horizontal="center" vertical="center"/>
    </xf>
    <xf numFmtId="1" fontId="12" fillId="13" borderId="0" xfId="0" applyNumberFormat="1" applyFont="1" applyFill="1" applyBorder="1" applyAlignment="1">
      <alignment horizontal="center" vertical="center"/>
    </xf>
    <xf numFmtId="0" fontId="4" fillId="13" borderId="0" xfId="0" applyFont="1" applyFill="1" applyBorder="1"/>
    <xf numFmtId="1" fontId="0" fillId="13" borderId="0" xfId="0" applyNumberFormat="1" applyFill="1" applyBorder="1"/>
    <xf numFmtId="0" fontId="49" fillId="13" borderId="0" xfId="0" applyFont="1" applyFill="1" applyBorder="1"/>
    <xf numFmtId="0" fontId="70" fillId="13" borderId="0" xfId="0" applyFont="1" applyFill="1" applyBorder="1" applyAlignment="1">
      <alignment horizontal="center" vertical="center"/>
    </xf>
    <xf numFmtId="1" fontId="72" fillId="13" borderId="0" xfId="1703" applyNumberFormat="1" applyFont="1" applyFill="1" applyBorder="1" applyAlignment="1">
      <alignment horizontal="center" vertical="center"/>
    </xf>
    <xf numFmtId="0" fontId="51" fillId="13" borderId="0" xfId="0" applyFont="1" applyFill="1" applyBorder="1" applyAlignment="1">
      <alignment horizontal="center" vertical="center"/>
    </xf>
    <xf numFmtId="0" fontId="45" fillId="13" borderId="0" xfId="0" applyFont="1" applyFill="1" applyBorder="1" applyAlignment="1">
      <alignment horizontal="center" vertical="center"/>
    </xf>
    <xf numFmtId="0" fontId="0" fillId="13" borderId="0" xfId="0" applyFill="1" applyBorder="1" applyAlignment="1">
      <alignment horizontal="center"/>
    </xf>
    <xf numFmtId="0" fontId="46" fillId="13" borderId="0" xfId="0" applyFont="1" applyFill="1" applyBorder="1" applyAlignment="1">
      <alignment horizontal="center" vertical="center"/>
    </xf>
    <xf numFmtId="1" fontId="71" fillId="13" borderId="0" xfId="0" applyNumberFormat="1" applyFont="1" applyFill="1" applyBorder="1" applyAlignment="1">
      <alignment horizontal="center" vertical="center"/>
    </xf>
    <xf numFmtId="0" fontId="46" fillId="13" borderId="0" xfId="0" applyFont="1" applyFill="1" applyBorder="1" applyAlignment="1">
      <alignment vertical="center"/>
    </xf>
    <xf numFmtId="1" fontId="31" fillId="13" borderId="52" xfId="0" applyNumberFormat="1" applyFont="1" applyFill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1" fontId="31" fillId="13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" fontId="31" fillId="13" borderId="10" xfId="0" applyNumberFormat="1" applyFont="1" applyFill="1" applyBorder="1" applyAlignment="1">
      <alignment horizontal="center" vertical="center"/>
    </xf>
    <xf numFmtId="1" fontId="9" fillId="0" borderId="10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2" fillId="0" borderId="45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38" fillId="0" borderId="67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80" fillId="0" borderId="26" xfId="0" applyFont="1" applyBorder="1" applyAlignment="1">
      <alignment horizontal="center" vertical="center"/>
    </xf>
    <xf numFmtId="0" fontId="63" fillId="0" borderId="32" xfId="0" applyFont="1" applyBorder="1" applyAlignment="1">
      <alignment horizontal="center" vertical="center"/>
    </xf>
    <xf numFmtId="0" fontId="43" fillId="13" borderId="0" xfId="0" applyFont="1" applyFill="1" applyBorder="1" applyAlignment="1">
      <alignment vertical="center"/>
    </xf>
    <xf numFmtId="0" fontId="22" fillId="0" borderId="6" xfId="0" applyFont="1" applyBorder="1" applyAlignment="1">
      <alignment horizontal="center" vertical="center" wrapText="1"/>
    </xf>
    <xf numFmtId="0" fontId="80" fillId="0" borderId="68" xfId="0" applyFont="1" applyBorder="1" applyAlignment="1">
      <alignment horizontal="center" vertical="center"/>
    </xf>
    <xf numFmtId="1" fontId="11" fillId="13" borderId="0" xfId="0" applyNumberFormat="1" applyFont="1" applyFill="1" applyBorder="1" applyAlignment="1">
      <alignment horizontal="center" vertical="center"/>
    </xf>
    <xf numFmtId="1" fontId="47" fillId="13" borderId="0" xfId="0" applyNumberFormat="1" applyFont="1" applyFill="1" applyBorder="1" applyAlignment="1">
      <alignment horizontal="center" vertical="center"/>
    </xf>
    <xf numFmtId="0" fontId="23" fillId="13" borderId="0" xfId="0" applyFont="1" applyFill="1" applyBorder="1" applyAlignment="1">
      <alignment horizontal="center" vertical="center"/>
    </xf>
    <xf numFmtId="1" fontId="31" fillId="13" borderId="0" xfId="0" applyNumberFormat="1" applyFont="1" applyFill="1" applyBorder="1" applyAlignment="1">
      <alignment horizontal="center" vertical="center"/>
    </xf>
    <xf numFmtId="0" fontId="22" fillId="13" borderId="0" xfId="0" applyFont="1" applyFill="1" applyBorder="1" applyAlignment="1">
      <alignment horizontal="center" vertical="center"/>
    </xf>
    <xf numFmtId="0" fontId="36" fillId="13" borderId="0" xfId="0" applyFont="1" applyFill="1" applyBorder="1" applyAlignment="1">
      <alignment horizontal="center" vertical="center"/>
    </xf>
    <xf numFmtId="0" fontId="23" fillId="13" borderId="0" xfId="0" applyFont="1" applyFill="1" applyBorder="1" applyAlignment="1">
      <alignment horizontal="center" vertical="center" wrapText="1"/>
    </xf>
    <xf numFmtId="0" fontId="27" fillId="13" borderId="0" xfId="0" applyFont="1" applyFill="1" applyBorder="1" applyAlignment="1">
      <alignment horizontal="center" vertical="center" wrapText="1"/>
    </xf>
    <xf numFmtId="0" fontId="52" fillId="13" borderId="0" xfId="0" applyFont="1" applyFill="1" applyBorder="1" applyAlignment="1">
      <alignment horizontal="center" vertical="center"/>
    </xf>
    <xf numFmtId="0" fontId="27" fillId="13" borderId="0" xfId="0" applyFont="1" applyFill="1" applyBorder="1" applyAlignment="1">
      <alignment horizontal="center" vertical="center"/>
    </xf>
    <xf numFmtId="1" fontId="31" fillId="13" borderId="51" xfId="0" applyNumberFormat="1" applyFont="1" applyFill="1" applyBorder="1" applyAlignment="1">
      <alignment horizontal="center" vertical="center"/>
    </xf>
    <xf numFmtId="0" fontId="47" fillId="13" borderId="0" xfId="0" applyFont="1" applyFill="1" applyBorder="1"/>
    <xf numFmtId="0" fontId="11" fillId="13" borderId="0" xfId="0" applyFont="1" applyFill="1" applyBorder="1"/>
    <xf numFmtId="0" fontId="23" fillId="13" borderId="0" xfId="0" applyFont="1" applyFill="1" applyBorder="1"/>
    <xf numFmtId="0" fontId="53" fillId="13" borderId="0" xfId="0" applyFont="1" applyFill="1" applyBorder="1"/>
    <xf numFmtId="0" fontId="72" fillId="13" borderId="0" xfId="1703" applyFont="1" applyFill="1" applyBorder="1" applyAlignment="1">
      <alignment horizontal="center" vertical="center"/>
    </xf>
    <xf numFmtId="0" fontId="71" fillId="13" borderId="0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83" fillId="0" borderId="25" xfId="0" applyFont="1" applyBorder="1" applyAlignment="1">
      <alignment horizontal="center" vertical="center"/>
    </xf>
    <xf numFmtId="0" fontId="84" fillId="0" borderId="6" xfId="0" applyFont="1" applyFill="1" applyBorder="1" applyAlignment="1">
      <alignment horizontal="center" vertical="center"/>
    </xf>
    <xf numFmtId="0" fontId="83" fillId="0" borderId="31" xfId="0" applyFont="1" applyBorder="1" applyAlignment="1">
      <alignment horizontal="center" vertical="center"/>
    </xf>
    <xf numFmtId="0" fontId="84" fillId="0" borderId="1" xfId="0" applyFont="1" applyFill="1" applyBorder="1" applyAlignment="1">
      <alignment horizontal="center" vertical="center"/>
    </xf>
    <xf numFmtId="0" fontId="40" fillId="13" borderId="0" xfId="0" applyFont="1" applyFill="1" applyBorder="1" applyAlignment="1">
      <alignment horizontal="center" vertical="center"/>
    </xf>
    <xf numFmtId="0" fontId="28" fillId="0" borderId="68" xfId="0" applyFont="1" applyBorder="1" applyAlignment="1">
      <alignment horizontal="center" vertical="center"/>
    </xf>
    <xf numFmtId="0" fontId="28" fillId="0" borderId="67" xfId="0" applyFont="1" applyBorder="1" applyAlignment="1">
      <alignment horizontal="center" vertical="center"/>
    </xf>
    <xf numFmtId="0" fontId="31" fillId="13" borderId="51" xfId="0" applyFont="1" applyFill="1" applyBorder="1" applyAlignment="1">
      <alignment horizontal="center" vertical="center"/>
    </xf>
    <xf numFmtId="0" fontId="31" fillId="13" borderId="52" xfId="0" applyFont="1" applyFill="1" applyBorder="1" applyAlignment="1">
      <alignment horizontal="center" vertical="center"/>
    </xf>
    <xf numFmtId="0" fontId="31" fillId="13" borderId="64" xfId="0" applyFont="1" applyFill="1" applyBorder="1" applyAlignment="1">
      <alignment horizontal="center" vertical="center"/>
    </xf>
    <xf numFmtId="0" fontId="31" fillId="13" borderId="66" xfId="0" applyFont="1" applyFill="1" applyBorder="1" applyAlignment="1">
      <alignment horizontal="center" vertical="center"/>
    </xf>
    <xf numFmtId="0" fontId="31" fillId="13" borderId="63" xfId="0" applyFont="1" applyFill="1" applyBorder="1" applyAlignment="1">
      <alignment horizontal="center" vertical="center"/>
    </xf>
    <xf numFmtId="1" fontId="46" fillId="0" borderId="0" xfId="0" applyNumberFormat="1" applyFont="1" applyFill="1" applyBorder="1" applyAlignment="1">
      <alignment horizontal="center" vertical="center"/>
    </xf>
    <xf numFmtId="1" fontId="49" fillId="0" borderId="0" xfId="0" applyNumberFormat="1" applyFont="1" applyBorder="1"/>
    <xf numFmtId="0" fontId="44" fillId="0" borderId="0" xfId="0" applyFont="1" applyBorder="1"/>
    <xf numFmtId="1" fontId="78" fillId="0" borderId="0" xfId="1703" applyNumberFormat="1" applyFont="1" applyFill="1" applyBorder="1" applyAlignment="1">
      <alignment horizontal="center" vertical="center"/>
    </xf>
    <xf numFmtId="1" fontId="46" fillId="12" borderId="0" xfId="0" applyNumberFormat="1" applyFont="1" applyFill="1" applyBorder="1" applyAlignment="1">
      <alignment horizontal="center" vertical="center"/>
    </xf>
    <xf numFmtId="1" fontId="79" fillId="0" borderId="0" xfId="0" applyNumberFormat="1" applyFont="1" applyFill="1" applyBorder="1" applyAlignment="1">
      <alignment horizontal="center" vertical="center"/>
    </xf>
    <xf numFmtId="1" fontId="46" fillId="0" borderId="0" xfId="0" applyNumberFormat="1" applyFont="1" applyBorder="1" applyAlignment="1">
      <alignment vertical="center"/>
    </xf>
    <xf numFmtId="1" fontId="46" fillId="11" borderId="0" xfId="0" applyNumberFormat="1" applyFont="1" applyFill="1" applyBorder="1" applyAlignment="1">
      <alignment horizontal="center" vertical="center"/>
    </xf>
    <xf numFmtId="1" fontId="46" fillId="8" borderId="0" xfId="0" applyNumberFormat="1" applyFont="1" applyFill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1" fontId="46" fillId="0" borderId="13" xfId="0" applyNumberFormat="1" applyFont="1" applyFill="1" applyBorder="1" applyAlignment="1">
      <alignment horizontal="center" vertical="center" wrapText="1"/>
    </xf>
    <xf numFmtId="1" fontId="6" fillId="0" borderId="13" xfId="0" applyNumberFormat="1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 wrapText="1"/>
    </xf>
    <xf numFmtId="1" fontId="21" fillId="0" borderId="21" xfId="0" applyNumberFormat="1" applyFont="1" applyBorder="1" applyAlignment="1">
      <alignment horizontal="center" vertical="center"/>
    </xf>
    <xf numFmtId="0" fontId="1" fillId="0" borderId="0" xfId="0" applyFont="1" applyBorder="1"/>
    <xf numFmtId="0" fontId="46" fillId="0" borderId="0" xfId="0" applyFont="1" applyFill="1" applyBorder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0" fontId="61" fillId="0" borderId="0" xfId="0" applyFont="1" applyBorder="1" applyAlignment="1">
      <alignment horizontal="center" vertical="center"/>
    </xf>
    <xf numFmtId="0" fontId="69" fillId="13" borderId="0" xfId="0" applyFont="1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2" fillId="13" borderId="3" xfId="0" applyFont="1" applyFill="1" applyBorder="1" applyAlignment="1">
      <alignment horizontal="center" vertical="center"/>
    </xf>
    <xf numFmtId="0" fontId="31" fillId="13" borderId="49" xfId="0" applyFont="1" applyFill="1" applyBorder="1" applyAlignment="1">
      <alignment horizontal="center" vertical="center"/>
    </xf>
    <xf numFmtId="0" fontId="46" fillId="0" borderId="47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46" fillId="13" borderId="47" xfId="0" applyFont="1" applyFill="1" applyBorder="1" applyAlignment="1">
      <alignment horizontal="center" vertical="center"/>
    </xf>
    <xf numFmtId="0" fontId="31" fillId="13" borderId="20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31" fillId="13" borderId="65" xfId="0" applyFont="1" applyFill="1" applyBorder="1" applyAlignment="1">
      <alignment horizontal="center" vertical="center"/>
    </xf>
    <xf numFmtId="0" fontId="46" fillId="0" borderId="48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 wrapText="1"/>
    </xf>
    <xf numFmtId="1" fontId="31" fillId="0" borderId="9" xfId="0" applyNumberFormat="1" applyFont="1" applyFill="1" applyBorder="1" applyAlignment="1">
      <alignment horizontal="center" vertical="center" wrapText="1"/>
    </xf>
    <xf numFmtId="0" fontId="46" fillId="0" borderId="9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1" fontId="31" fillId="13" borderId="6" xfId="0" applyNumberFormat="1" applyFont="1" applyFill="1" applyBorder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/>
    </xf>
    <xf numFmtId="0" fontId="11" fillId="0" borderId="77" xfId="0" applyFont="1" applyBorder="1" applyAlignment="1">
      <alignment horizontal="center" vertical="center"/>
    </xf>
    <xf numFmtId="1" fontId="31" fillId="13" borderId="73" xfId="0" applyNumberFormat="1" applyFont="1" applyFill="1" applyBorder="1" applyAlignment="1">
      <alignment horizontal="center" vertical="center"/>
    </xf>
    <xf numFmtId="0" fontId="46" fillId="0" borderId="73" xfId="0" applyFont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1" fontId="9" fillId="0" borderId="73" xfId="0" applyNumberFormat="1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13" borderId="48" xfId="0" applyFont="1" applyFill="1" applyBorder="1" applyAlignment="1">
      <alignment horizontal="center" vertical="center"/>
    </xf>
    <xf numFmtId="0" fontId="12" fillId="13" borderId="48" xfId="0" applyFont="1" applyFill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2" fillId="2" borderId="47" xfId="0" applyFont="1" applyFill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12" fillId="2" borderId="48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32" xfId="0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13" borderId="4" xfId="0" applyFont="1" applyFill="1" applyBorder="1" applyAlignment="1">
      <alignment horizontal="center" vertical="center"/>
    </xf>
    <xf numFmtId="0" fontId="23" fillId="13" borderId="1" xfId="0" applyFont="1" applyFill="1" applyBorder="1" applyAlignment="1">
      <alignment horizontal="center" vertical="center"/>
    </xf>
    <xf numFmtId="0" fontId="23" fillId="13" borderId="2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/>
    </xf>
    <xf numFmtId="0" fontId="18" fillId="0" borderId="29" xfId="0" applyFont="1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13" borderId="31" xfId="0" applyFont="1" applyFill="1" applyBorder="1" applyAlignment="1">
      <alignment horizontal="center" vertical="center"/>
    </xf>
    <xf numFmtId="0" fontId="23" fillId="13" borderId="32" xfId="0" applyFont="1" applyFill="1" applyBorder="1" applyAlignment="1">
      <alignment horizontal="center" vertical="center"/>
    </xf>
    <xf numFmtId="0" fontId="23" fillId="13" borderId="1" xfId="0" applyFont="1" applyFill="1" applyBorder="1" applyAlignment="1">
      <alignment vertical="center"/>
    </xf>
    <xf numFmtId="0" fontId="23" fillId="13" borderId="12" xfId="0" applyFont="1" applyFill="1" applyBorder="1" applyAlignment="1">
      <alignment horizontal="center" vertical="center"/>
    </xf>
    <xf numFmtId="0" fontId="23" fillId="13" borderId="8" xfId="0" applyFont="1" applyFill="1" applyBorder="1" applyAlignment="1">
      <alignment horizontal="center" vertical="center"/>
    </xf>
    <xf numFmtId="0" fontId="23" fillId="13" borderId="11" xfId="0" applyFont="1" applyFill="1" applyBorder="1" applyAlignment="1">
      <alignment horizontal="center" vertical="center"/>
    </xf>
    <xf numFmtId="0" fontId="23" fillId="13" borderId="63" xfId="0" applyFont="1" applyFill="1" applyBorder="1" applyAlignment="1">
      <alignment horizontal="center" vertical="center"/>
    </xf>
    <xf numFmtId="0" fontId="23" fillId="13" borderId="40" xfId="0" applyFont="1" applyFill="1" applyBorder="1" applyAlignment="1">
      <alignment horizontal="center" vertical="center"/>
    </xf>
    <xf numFmtId="0" fontId="23" fillId="13" borderId="30" xfId="0" applyFont="1" applyFill="1" applyBorder="1" applyAlignment="1">
      <alignment horizontal="center" vertical="center"/>
    </xf>
    <xf numFmtId="0" fontId="23" fillId="13" borderId="68" xfId="0" applyFont="1" applyFill="1" applyBorder="1" applyAlignment="1">
      <alignment horizontal="center" vertical="center"/>
    </xf>
    <xf numFmtId="0" fontId="38" fillId="0" borderId="68" xfId="0" applyFont="1" applyBorder="1" applyAlignment="1">
      <alignment horizontal="center" vertical="center"/>
    </xf>
    <xf numFmtId="0" fontId="82" fillId="0" borderId="77" xfId="0" applyFont="1" applyFill="1" applyBorder="1" applyAlignment="1">
      <alignment horizontal="center"/>
    </xf>
    <xf numFmtId="0" fontId="82" fillId="0" borderId="73" xfId="0" applyFont="1" applyBorder="1" applyAlignment="1">
      <alignment horizontal="center"/>
    </xf>
    <xf numFmtId="0" fontId="11" fillId="0" borderId="73" xfId="0" applyFont="1" applyBorder="1" applyAlignment="1">
      <alignment horizontal="center" vertical="center"/>
    </xf>
    <xf numFmtId="0" fontId="33" fillId="0" borderId="73" xfId="0" applyFont="1" applyBorder="1" applyAlignment="1">
      <alignment horizontal="center" vertical="center"/>
    </xf>
    <xf numFmtId="0" fontId="23" fillId="0" borderId="73" xfId="0" applyFont="1" applyBorder="1" applyAlignment="1">
      <alignment horizontal="center" vertical="center"/>
    </xf>
    <xf numFmtId="0" fontId="27" fillId="0" borderId="73" xfId="0" applyFont="1" applyBorder="1" applyAlignment="1">
      <alignment horizontal="center" vertical="center"/>
    </xf>
    <xf numFmtId="0" fontId="28" fillId="0" borderId="73" xfId="0" applyFont="1" applyBorder="1" applyAlignment="1">
      <alignment horizontal="center" vertical="center"/>
    </xf>
    <xf numFmtId="0" fontId="12" fillId="2" borderId="52" xfId="0" applyFont="1" applyFill="1" applyBorder="1" applyAlignment="1">
      <alignment horizontal="center" vertical="center"/>
    </xf>
    <xf numFmtId="0" fontId="26" fillId="0" borderId="67" xfId="0" applyFont="1" applyBorder="1" applyAlignment="1">
      <alignment horizontal="center" vertical="center"/>
    </xf>
    <xf numFmtId="0" fontId="45" fillId="0" borderId="36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82" fillId="0" borderId="30" xfId="0" applyFont="1" applyFill="1" applyBorder="1" applyAlignment="1">
      <alignment horizontal="center"/>
    </xf>
    <xf numFmtId="0" fontId="82" fillId="0" borderId="8" xfId="0" applyFont="1" applyBorder="1" applyAlignment="1">
      <alignment horizontal="center"/>
    </xf>
    <xf numFmtId="0" fontId="29" fillId="0" borderId="8" xfId="0" applyFont="1" applyBorder="1" applyAlignment="1">
      <alignment horizontal="center" vertical="center"/>
    </xf>
    <xf numFmtId="16" fontId="33" fillId="0" borderId="8" xfId="0" applyNumberFormat="1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31" fillId="13" borderId="48" xfId="0" applyFont="1" applyFill="1" applyBorder="1" applyAlignment="1">
      <alignment horizontal="center" vertical="center"/>
    </xf>
    <xf numFmtId="0" fontId="31" fillId="13" borderId="40" xfId="0" applyFont="1" applyFill="1" applyBorder="1" applyAlignment="1">
      <alignment horizontal="center" vertical="center"/>
    </xf>
    <xf numFmtId="0" fontId="12" fillId="13" borderId="40" xfId="0" applyFont="1" applyFill="1" applyBorder="1" applyAlignment="1">
      <alignment horizontal="center" vertical="center"/>
    </xf>
    <xf numFmtId="0" fontId="31" fillId="13" borderId="0" xfId="0" applyFont="1" applyFill="1" applyBorder="1" applyAlignment="1">
      <alignment horizontal="center" vertical="center"/>
    </xf>
    <xf numFmtId="0" fontId="0" fillId="13" borderId="61" xfId="0" applyFill="1" applyBorder="1" applyAlignment="1">
      <alignment horizontal="center" vertical="center"/>
    </xf>
    <xf numFmtId="0" fontId="36" fillId="0" borderId="31" xfId="0" applyFont="1" applyFill="1" applyBorder="1" applyAlignment="1">
      <alignment horizontal="center" vertical="center"/>
    </xf>
    <xf numFmtId="0" fontId="31" fillId="13" borderId="39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23" fillId="13" borderId="63" xfId="0" applyFont="1" applyFill="1" applyBorder="1" applyAlignment="1">
      <alignment vertical="center"/>
    </xf>
    <xf numFmtId="0" fontId="23" fillId="13" borderId="40" xfId="0" applyFont="1" applyFill="1" applyBorder="1" applyAlignment="1">
      <alignment vertical="center"/>
    </xf>
    <xf numFmtId="0" fontId="27" fillId="0" borderId="40" xfId="0" applyFont="1" applyFill="1" applyBorder="1" applyAlignment="1">
      <alignment horizontal="center" vertical="center"/>
    </xf>
    <xf numFmtId="0" fontId="33" fillId="0" borderId="47" xfId="0" applyFont="1" applyBorder="1" applyAlignment="1">
      <alignment horizontal="center" vertical="center"/>
    </xf>
    <xf numFmtId="0" fontId="27" fillId="0" borderId="47" xfId="0" applyFont="1" applyBorder="1" applyAlignment="1">
      <alignment horizontal="center" vertical="center"/>
    </xf>
    <xf numFmtId="0" fontId="27" fillId="0" borderId="65" xfId="0" applyFont="1" applyBorder="1" applyAlignment="1">
      <alignment horizontal="center" vertical="center"/>
    </xf>
    <xf numFmtId="0" fontId="27" fillId="0" borderId="61" xfId="0" applyFont="1" applyBorder="1" applyAlignment="1">
      <alignment horizontal="center" vertical="center"/>
    </xf>
    <xf numFmtId="0" fontId="23" fillId="13" borderId="22" xfId="0" applyFont="1" applyFill="1" applyBorder="1" applyAlignment="1">
      <alignment horizontal="center" vertical="center"/>
    </xf>
    <xf numFmtId="0" fontId="23" fillId="13" borderId="10" xfId="0" applyFont="1" applyFill="1" applyBorder="1" applyAlignment="1">
      <alignment horizontal="center" vertical="center"/>
    </xf>
    <xf numFmtId="0" fontId="23" fillId="13" borderId="23" xfId="0" applyFont="1" applyFill="1" applyBorder="1" applyAlignment="1">
      <alignment horizontal="center" vertical="center"/>
    </xf>
    <xf numFmtId="0" fontId="82" fillId="0" borderId="77" xfId="0" applyFont="1" applyBorder="1" applyAlignment="1">
      <alignment horizontal="center"/>
    </xf>
    <xf numFmtId="0" fontId="29" fillId="0" borderId="7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11" fillId="0" borderId="72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83" fillId="0" borderId="22" xfId="0" applyFont="1" applyBorder="1" applyAlignment="1">
      <alignment horizontal="center" vertical="center"/>
    </xf>
    <xf numFmtId="0" fontId="84" fillId="0" borderId="1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8" fillId="0" borderId="71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16" fontId="34" fillId="13" borderId="1" xfId="0" applyNumberFormat="1" applyFont="1" applyFill="1" applyBorder="1" applyAlignment="1">
      <alignment horizontal="center" vertical="center"/>
    </xf>
    <xf numFmtId="16" fontId="34" fillId="0" borderId="6" xfId="0" applyNumberFormat="1" applyFont="1" applyBorder="1" applyAlignment="1">
      <alignment horizontal="center" vertical="center"/>
    </xf>
    <xf numFmtId="16" fontId="34" fillId="0" borderId="1" xfId="0" applyNumberFormat="1" applyFont="1" applyBorder="1" applyAlignment="1">
      <alignment horizontal="center" vertical="center"/>
    </xf>
    <xf numFmtId="16" fontId="34" fillId="13" borderId="73" xfId="0" applyNumberFormat="1" applyFont="1" applyFill="1" applyBorder="1" applyAlignment="1">
      <alignment horizontal="center" vertical="center"/>
    </xf>
    <xf numFmtId="16" fontId="34" fillId="0" borderId="10" xfId="0" applyNumberFormat="1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1" fontId="31" fillId="13" borderId="8" xfId="0" applyNumberFormat="1" applyFont="1" applyFill="1" applyBorder="1" applyAlignment="1">
      <alignment horizontal="center" vertical="center"/>
    </xf>
    <xf numFmtId="16" fontId="34" fillId="0" borderId="8" xfId="0" applyNumberFormat="1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0" fontId="30" fillId="0" borderId="73" xfId="0" applyFont="1" applyBorder="1" applyAlignment="1">
      <alignment horizontal="center" vertical="center"/>
    </xf>
    <xf numFmtId="0" fontId="23" fillId="13" borderId="54" xfId="0" applyFont="1" applyFill="1" applyBorder="1" applyAlignment="1">
      <alignment horizontal="center" vertical="center"/>
    </xf>
    <xf numFmtId="0" fontId="23" fillId="13" borderId="5" xfId="0" applyFont="1" applyFill="1" applyBorder="1" applyAlignment="1">
      <alignment horizontal="center" vertical="center"/>
    </xf>
    <xf numFmtId="0" fontId="23" fillId="13" borderId="44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2" fillId="2" borderId="71" xfId="0" applyFont="1" applyFill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0" fillId="13" borderId="78" xfId="0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/>
    </xf>
    <xf numFmtId="0" fontId="29" fillId="0" borderId="5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46" fillId="0" borderId="30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31" fillId="13" borderId="6" xfId="0" applyFont="1" applyFill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1" fillId="0" borderId="8" xfId="0" applyFont="1" applyFill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9" fillId="0" borderId="77" xfId="0" applyFont="1" applyBorder="1" applyAlignment="1">
      <alignment horizontal="center" vertical="center"/>
    </xf>
    <xf numFmtId="0" fontId="26" fillId="0" borderId="79" xfId="0" applyFont="1" applyBorder="1" applyAlignment="1">
      <alignment horizontal="center" vertical="center"/>
    </xf>
    <xf numFmtId="1" fontId="46" fillId="0" borderId="45" xfId="0" applyNumberFormat="1" applyFont="1" applyFill="1" applyBorder="1" applyAlignment="1">
      <alignment horizontal="center" vertical="center"/>
    </xf>
    <xf numFmtId="0" fontId="29" fillId="0" borderId="34" xfId="0" applyFont="1" applyBorder="1" applyAlignment="1">
      <alignment horizontal="center" vertical="center"/>
    </xf>
    <xf numFmtId="0" fontId="33" fillId="0" borderId="33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1" fontId="21" fillId="0" borderId="35" xfId="0" applyNumberFormat="1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55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31" fillId="13" borderId="1" xfId="0" applyFont="1" applyFill="1" applyBorder="1" applyAlignment="1">
      <alignment horizontal="center" vertical="center"/>
    </xf>
    <xf numFmtId="0" fontId="12" fillId="13" borderId="1" xfId="0" applyFont="1" applyFill="1" applyBorder="1" applyAlignment="1">
      <alignment horizontal="center" vertical="center"/>
    </xf>
    <xf numFmtId="0" fontId="46" fillId="13" borderId="1" xfId="0" applyFont="1" applyFill="1" applyBorder="1" applyAlignment="1">
      <alignment horizontal="center" vertical="center"/>
    </xf>
    <xf numFmtId="0" fontId="31" fillId="13" borderId="10" xfId="0" applyFont="1" applyFill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7" fillId="0" borderId="78" xfId="0" applyFont="1" applyBorder="1" applyAlignment="1">
      <alignment horizontal="center" vertical="center"/>
    </xf>
    <xf numFmtId="0" fontId="43" fillId="6" borderId="14" xfId="0" applyFont="1" applyFill="1" applyBorder="1" applyAlignment="1">
      <alignment horizontal="center" vertical="center"/>
    </xf>
    <xf numFmtId="0" fontId="43" fillId="6" borderId="15" xfId="0" applyFont="1" applyFill="1" applyBorder="1" applyAlignment="1">
      <alignment horizontal="center" vertical="center"/>
    </xf>
    <xf numFmtId="0" fontId="43" fillId="6" borderId="16" xfId="0" applyFont="1" applyFill="1" applyBorder="1" applyAlignment="1">
      <alignment horizontal="center" vertical="center"/>
    </xf>
    <xf numFmtId="0" fontId="25" fillId="2" borderId="14" xfId="0" applyFont="1" applyFill="1" applyBorder="1" applyAlignment="1">
      <alignment horizontal="center" vertical="center"/>
    </xf>
    <xf numFmtId="0" fontId="25" fillId="2" borderId="15" xfId="0" applyFont="1" applyFill="1" applyBorder="1" applyAlignment="1">
      <alignment horizontal="center" vertical="center"/>
    </xf>
    <xf numFmtId="0" fontId="25" fillId="2" borderId="16" xfId="0" applyFont="1" applyFill="1" applyBorder="1" applyAlignment="1">
      <alignment horizontal="center" vertical="center"/>
    </xf>
    <xf numFmtId="0" fontId="43" fillId="5" borderId="14" xfId="0" applyFont="1" applyFill="1" applyBorder="1" applyAlignment="1">
      <alignment horizontal="center" vertical="center"/>
    </xf>
    <xf numFmtId="0" fontId="43" fillId="5" borderId="15" xfId="0" applyFont="1" applyFill="1" applyBorder="1" applyAlignment="1">
      <alignment horizontal="center" vertical="center"/>
    </xf>
    <xf numFmtId="0" fontId="43" fillId="5" borderId="16" xfId="0" applyFont="1" applyFill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11" fillId="13" borderId="0" xfId="0" applyFont="1" applyFill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27" fillId="13" borderId="0" xfId="0" applyFont="1" applyFill="1" applyBorder="1" applyAlignment="1">
      <alignment horizontal="center" vertical="center"/>
    </xf>
    <xf numFmtId="0" fontId="52" fillId="13" borderId="0" xfId="0" applyFont="1" applyFill="1" applyBorder="1" applyAlignment="1">
      <alignment horizontal="center" vertical="center"/>
    </xf>
    <xf numFmtId="0" fontId="70" fillId="13" borderId="0" xfId="0" applyFont="1" applyFill="1" applyBorder="1" applyAlignment="1">
      <alignment horizontal="center" vertical="center"/>
    </xf>
    <xf numFmtId="0" fontId="46" fillId="13" borderId="0" xfId="0" applyFont="1" applyFill="1" applyBorder="1" applyAlignment="1">
      <alignment horizontal="center" vertical="center"/>
    </xf>
    <xf numFmtId="0" fontId="56" fillId="13" borderId="0" xfId="0" applyFont="1" applyFill="1" applyBorder="1" applyAlignment="1">
      <alignment horizontal="center" vertical="center" wrapText="1"/>
    </xf>
    <xf numFmtId="0" fontId="23" fillId="13" borderId="0" xfId="0" applyFont="1" applyFill="1" applyBorder="1" applyAlignment="1">
      <alignment horizontal="center" vertical="center"/>
    </xf>
    <xf numFmtId="0" fontId="26" fillId="13" borderId="0" xfId="0" applyFont="1" applyFill="1" applyBorder="1" applyAlignment="1">
      <alignment horizontal="center" vertical="center" wrapText="1"/>
    </xf>
    <xf numFmtId="0" fontId="26" fillId="13" borderId="0" xfId="0" applyFont="1" applyFill="1" applyBorder="1" applyAlignment="1">
      <alignment horizontal="center" vertical="center"/>
    </xf>
    <xf numFmtId="0" fontId="24" fillId="0" borderId="74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24" fillId="0" borderId="61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47" fillId="13" borderId="0" xfId="0" applyFont="1" applyFill="1" applyBorder="1" applyAlignment="1">
      <alignment horizontal="center"/>
    </xf>
    <xf numFmtId="0" fontId="46" fillId="13" borderId="0" xfId="0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43" fillId="13" borderId="14" xfId="0" applyFont="1" applyFill="1" applyBorder="1" applyAlignment="1">
      <alignment horizontal="center" vertical="center"/>
    </xf>
    <xf numFmtId="0" fontId="43" fillId="13" borderId="15" xfId="0" applyFont="1" applyFill="1" applyBorder="1" applyAlignment="1">
      <alignment horizontal="center" vertical="center"/>
    </xf>
    <xf numFmtId="0" fontId="43" fillId="13" borderId="16" xfId="0" applyFont="1" applyFill="1" applyBorder="1" applyAlignment="1">
      <alignment horizontal="center" vertical="center"/>
    </xf>
    <xf numFmtId="0" fontId="7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horizontal="center" vertical="center"/>
    </xf>
    <xf numFmtId="0" fontId="46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45" fillId="0" borderId="36" xfId="0" applyFont="1" applyBorder="1" applyAlignment="1">
      <alignment horizontal="center" vertical="center"/>
    </xf>
    <xf numFmtId="0" fontId="45" fillId="0" borderId="37" xfId="0" applyFont="1" applyBorder="1" applyAlignment="1">
      <alignment horizontal="center" vertical="center"/>
    </xf>
    <xf numFmtId="0" fontId="45" fillId="0" borderId="38" xfId="0" applyFont="1" applyBorder="1" applyAlignment="1">
      <alignment horizontal="center" vertical="center"/>
    </xf>
    <xf numFmtId="0" fontId="25" fillId="2" borderId="34" xfId="0" applyFont="1" applyFill="1" applyBorder="1" applyAlignment="1">
      <alignment horizontal="center" vertical="center"/>
    </xf>
    <xf numFmtId="0" fontId="57" fillId="0" borderId="0" xfId="0" applyFont="1" applyBorder="1" applyAlignment="1">
      <alignment horizontal="center" vertical="center"/>
    </xf>
    <xf numFmtId="0" fontId="43" fillId="13" borderId="0" xfId="0" applyFont="1" applyFill="1" applyBorder="1" applyAlignment="1">
      <alignment horizontal="center" vertical="center"/>
    </xf>
    <xf numFmtId="0" fontId="39" fillId="4" borderId="28" xfId="0" applyFont="1" applyFill="1" applyBorder="1" applyAlignment="1">
      <alignment horizontal="center" vertical="center" wrapText="1"/>
    </xf>
    <xf numFmtId="0" fontId="39" fillId="4" borderId="0" xfId="0" applyFont="1" applyFill="1" applyBorder="1" applyAlignment="1">
      <alignment horizontal="center" vertical="center" wrapText="1"/>
    </xf>
    <xf numFmtId="0" fontId="39" fillId="4" borderId="29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/>
    </xf>
    <xf numFmtId="0" fontId="19" fillId="3" borderId="15" xfId="0" applyFont="1" applyFill="1" applyBorder="1" applyAlignment="1">
      <alignment horizontal="center" vertical="center"/>
    </xf>
    <xf numFmtId="0" fontId="19" fillId="3" borderId="16" xfId="0" applyFont="1" applyFill="1" applyBorder="1" applyAlignment="1">
      <alignment horizontal="center" vertical="center"/>
    </xf>
    <xf numFmtId="0" fontId="18" fillId="13" borderId="33" xfId="0" applyFont="1" applyFill="1" applyBorder="1" applyAlignment="1">
      <alignment horizontal="center" vertical="center"/>
    </xf>
    <xf numFmtId="0" fontId="18" fillId="13" borderId="35" xfId="0" applyFont="1" applyFill="1" applyBorder="1" applyAlignment="1">
      <alignment horizontal="center" vertical="center"/>
    </xf>
    <xf numFmtId="0" fontId="39" fillId="2" borderId="33" xfId="0" applyFont="1" applyFill="1" applyBorder="1" applyAlignment="1">
      <alignment horizontal="center" vertical="center"/>
    </xf>
    <xf numFmtId="0" fontId="39" fillId="2" borderId="34" xfId="0" applyFont="1" applyFill="1" applyBorder="1" applyAlignment="1">
      <alignment horizontal="center" vertical="center"/>
    </xf>
    <xf numFmtId="0" fontId="39" fillId="4" borderId="35" xfId="0" applyFont="1" applyFill="1" applyBorder="1" applyAlignment="1">
      <alignment horizontal="center" vertical="center" wrapText="1"/>
    </xf>
    <xf numFmtId="0" fontId="73" fillId="4" borderId="33" xfId="0" applyFont="1" applyFill="1" applyBorder="1" applyAlignment="1">
      <alignment horizontal="right" vertical="center"/>
    </xf>
    <xf numFmtId="0" fontId="73" fillId="4" borderId="34" xfId="0" applyFont="1" applyFill="1" applyBorder="1" applyAlignment="1">
      <alignment horizontal="right" vertical="center"/>
    </xf>
    <xf numFmtId="0" fontId="73" fillId="4" borderId="35" xfId="0" applyFont="1" applyFill="1" applyBorder="1" applyAlignment="1">
      <alignment horizontal="right" vertical="center"/>
    </xf>
    <xf numFmtId="0" fontId="24" fillId="0" borderId="42" xfId="0" applyFont="1" applyBorder="1" applyAlignment="1">
      <alignment horizontal="center" vertical="center"/>
    </xf>
    <xf numFmtId="0" fontId="24" fillId="0" borderId="57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4" fillId="13" borderId="0" xfId="0" applyFont="1" applyFill="1" applyBorder="1" applyAlignment="1">
      <alignment horizontal="center" vertical="center"/>
    </xf>
    <xf numFmtId="0" fontId="8" fillId="13" borderId="0" xfId="0" applyFont="1" applyFill="1" applyBorder="1" applyAlignment="1">
      <alignment horizontal="center" vertical="center"/>
    </xf>
    <xf numFmtId="0" fontId="45" fillId="13" borderId="0" xfId="0" applyFont="1" applyFill="1" applyBorder="1" applyAlignment="1">
      <alignment horizontal="center" vertical="center"/>
    </xf>
    <xf numFmtId="0" fontId="51" fillId="13" borderId="0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45" fillId="0" borderId="14" xfId="0" applyFont="1" applyBorder="1" applyAlignment="1">
      <alignment horizontal="center" vertical="center"/>
    </xf>
    <xf numFmtId="0" fontId="45" fillId="0" borderId="15" xfId="0" applyFont="1" applyBorder="1" applyAlignment="1">
      <alignment horizontal="center" vertical="center"/>
    </xf>
    <xf numFmtId="0" fontId="45" fillId="0" borderId="16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/>
    </xf>
    <xf numFmtId="0" fontId="18" fillId="0" borderId="29" xfId="0" applyFont="1" applyBorder="1" applyAlignment="1">
      <alignment horizontal="center"/>
    </xf>
    <xf numFmtId="0" fontId="18" fillId="0" borderId="36" xfId="0" applyFont="1" applyBorder="1" applyAlignment="1">
      <alignment horizontal="center"/>
    </xf>
    <xf numFmtId="0" fontId="18" fillId="0" borderId="38" xfId="0" applyFont="1" applyBorder="1" applyAlignment="1">
      <alignment horizontal="center"/>
    </xf>
    <xf numFmtId="0" fontId="18" fillId="0" borderId="33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0" fillId="0" borderId="36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30" fillId="0" borderId="38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24" fillId="6" borderId="33" xfId="0" applyFont="1" applyFill="1" applyBorder="1" applyAlignment="1">
      <alignment horizontal="center" vertical="center" wrapText="1"/>
    </xf>
    <xf numFmtId="0" fontId="24" fillId="6" borderId="28" xfId="0" applyFont="1" applyFill="1" applyBorder="1" applyAlignment="1">
      <alignment horizontal="center" vertical="center" wrapText="1"/>
    </xf>
    <xf numFmtId="0" fontId="24" fillId="6" borderId="36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59" fillId="0" borderId="33" xfId="0" applyFont="1" applyBorder="1" applyAlignment="1">
      <alignment horizontal="center" vertical="center"/>
    </xf>
    <xf numFmtId="0" fontId="59" fillId="0" borderId="34" xfId="0" applyFont="1" applyBorder="1" applyAlignment="1">
      <alignment horizontal="center" vertical="center"/>
    </xf>
    <xf numFmtId="0" fontId="59" fillId="0" borderId="35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8" fillId="6" borderId="33" xfId="0" applyFont="1" applyFill="1" applyBorder="1" applyAlignment="1">
      <alignment horizontal="center" vertical="center" wrapText="1"/>
    </xf>
    <xf numFmtId="0" fontId="28" fillId="6" borderId="34" xfId="0" applyFont="1" applyFill="1" applyBorder="1" applyAlignment="1">
      <alignment horizontal="center" vertical="center" wrapText="1"/>
    </xf>
    <xf numFmtId="0" fontId="28" fillId="6" borderId="35" xfId="0" applyFont="1" applyFill="1" applyBorder="1" applyAlignment="1">
      <alignment horizontal="center" vertical="center" wrapText="1"/>
    </xf>
    <xf numFmtId="0" fontId="28" fillId="6" borderId="28" xfId="0" applyFont="1" applyFill="1" applyBorder="1" applyAlignment="1">
      <alignment horizontal="center" vertical="center" wrapText="1"/>
    </xf>
    <xf numFmtId="0" fontId="28" fillId="6" borderId="0" xfId="0" applyFont="1" applyFill="1" applyBorder="1" applyAlignment="1">
      <alignment horizontal="center" vertical="center" wrapText="1"/>
    </xf>
    <xf numFmtId="0" fontId="28" fillId="6" borderId="29" xfId="0" applyFont="1" applyFill="1" applyBorder="1" applyAlignment="1">
      <alignment horizontal="center" vertical="center" wrapText="1"/>
    </xf>
    <xf numFmtId="0" fontId="46" fillId="0" borderId="14" xfId="0" applyFont="1" applyBorder="1" applyAlignment="1">
      <alignment horizontal="center" vertical="center"/>
    </xf>
    <xf numFmtId="0" fontId="46" fillId="0" borderId="15" xfId="0" applyFont="1" applyBorder="1" applyAlignment="1">
      <alignment horizontal="center" vertical="center"/>
    </xf>
    <xf numFmtId="0" fontId="46" fillId="0" borderId="16" xfId="0" applyFont="1" applyBorder="1" applyAlignment="1">
      <alignment horizontal="center" vertical="center"/>
    </xf>
    <xf numFmtId="14" fontId="58" fillId="10" borderId="33" xfId="0" applyNumberFormat="1" applyFont="1" applyFill="1" applyBorder="1" applyAlignment="1">
      <alignment horizontal="center" vertical="center"/>
    </xf>
    <xf numFmtId="0" fontId="58" fillId="10" borderId="34" xfId="0" applyFont="1" applyFill="1" applyBorder="1" applyAlignment="1">
      <alignment horizontal="center" vertical="center"/>
    </xf>
    <xf numFmtId="0" fontId="58" fillId="10" borderId="35" xfId="0" applyFont="1" applyFill="1" applyBorder="1" applyAlignment="1">
      <alignment horizontal="center" vertical="center"/>
    </xf>
    <xf numFmtId="0" fontId="58" fillId="10" borderId="36" xfId="0" applyFont="1" applyFill="1" applyBorder="1" applyAlignment="1">
      <alignment horizontal="center" vertical="center"/>
    </xf>
    <xf numFmtId="0" fontId="58" fillId="10" borderId="37" xfId="0" applyFont="1" applyFill="1" applyBorder="1" applyAlignment="1">
      <alignment horizontal="center" vertical="center"/>
    </xf>
    <xf numFmtId="0" fontId="58" fillId="10" borderId="38" xfId="0" applyFont="1" applyFill="1" applyBorder="1" applyAlignment="1">
      <alignment horizontal="center" vertical="center"/>
    </xf>
    <xf numFmtId="0" fontId="58" fillId="6" borderId="33" xfId="0" applyFont="1" applyFill="1" applyBorder="1" applyAlignment="1">
      <alignment horizontal="center" vertical="center"/>
    </xf>
    <xf numFmtId="0" fontId="58" fillId="6" borderId="34" xfId="0" applyFont="1" applyFill="1" applyBorder="1" applyAlignment="1">
      <alignment horizontal="center" vertical="center"/>
    </xf>
    <xf numFmtId="0" fontId="58" fillId="6" borderId="35" xfId="0" applyFont="1" applyFill="1" applyBorder="1" applyAlignment="1">
      <alignment horizontal="center" vertical="center"/>
    </xf>
    <xf numFmtId="0" fontId="58" fillId="6" borderId="36" xfId="0" applyFont="1" applyFill="1" applyBorder="1" applyAlignment="1">
      <alignment horizontal="center" vertical="center"/>
    </xf>
    <xf numFmtId="0" fontId="58" fillId="6" borderId="37" xfId="0" applyFont="1" applyFill="1" applyBorder="1" applyAlignment="1">
      <alignment horizontal="center" vertical="center"/>
    </xf>
    <xf numFmtId="0" fontId="58" fillId="6" borderId="38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55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4" fillId="11" borderId="45" xfId="0" applyFont="1" applyFill="1" applyBorder="1" applyAlignment="1">
      <alignment horizontal="center" vertical="center" wrapText="1"/>
    </xf>
    <xf numFmtId="0" fontId="24" fillId="11" borderId="71" xfId="0" applyFont="1" applyFill="1" applyBorder="1" applyAlignment="1">
      <alignment horizontal="center" vertical="center" wrapText="1"/>
    </xf>
    <xf numFmtId="0" fontId="24" fillId="11" borderId="58" xfId="0" applyFont="1" applyFill="1" applyBorder="1" applyAlignment="1">
      <alignment horizontal="center" vertical="center" wrapText="1"/>
    </xf>
    <xf numFmtId="0" fontId="50" fillId="11" borderId="45" xfId="0" applyFont="1" applyFill="1" applyBorder="1" applyAlignment="1">
      <alignment horizontal="center" vertical="center"/>
    </xf>
    <xf numFmtId="0" fontId="50" fillId="11" borderId="71" xfId="0" applyFont="1" applyFill="1" applyBorder="1" applyAlignment="1">
      <alignment horizontal="center" vertical="center"/>
    </xf>
    <xf numFmtId="0" fontId="50" fillId="11" borderId="58" xfId="0" applyFont="1" applyFill="1" applyBorder="1" applyAlignment="1">
      <alignment horizontal="center" vertical="center"/>
    </xf>
    <xf numFmtId="0" fontId="63" fillId="10" borderId="45" xfId="0" applyFont="1" applyFill="1" applyBorder="1" applyAlignment="1">
      <alignment horizontal="center" vertical="center" wrapText="1"/>
    </xf>
    <xf numFmtId="0" fontId="63" fillId="10" borderId="71" xfId="0" applyFont="1" applyFill="1" applyBorder="1" applyAlignment="1">
      <alignment horizontal="center" vertical="center" wrapText="1"/>
    </xf>
    <xf numFmtId="0" fontId="63" fillId="10" borderId="36" xfId="0" applyFont="1" applyFill="1" applyBorder="1" applyAlignment="1">
      <alignment horizontal="center" vertical="center" wrapText="1"/>
    </xf>
    <xf numFmtId="17" fontId="24" fillId="2" borderId="14" xfId="0" applyNumberFormat="1" applyFont="1" applyFill="1" applyBorder="1" applyAlignment="1">
      <alignment horizontal="center" vertical="center"/>
    </xf>
    <xf numFmtId="0" fontId="24" fillId="2" borderId="16" xfId="0" applyFont="1" applyFill="1" applyBorder="1" applyAlignment="1">
      <alignment horizontal="center" vertical="center"/>
    </xf>
    <xf numFmtId="0" fontId="50" fillId="0" borderId="45" xfId="0" applyFont="1" applyBorder="1" applyAlignment="1">
      <alignment horizontal="center" vertical="center"/>
    </xf>
    <xf numFmtId="0" fontId="50" fillId="0" borderId="71" xfId="0" applyFont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25" fillId="5" borderId="14" xfId="0" applyFont="1" applyFill="1" applyBorder="1" applyAlignment="1">
      <alignment horizontal="center" vertical="center"/>
    </xf>
    <xf numFmtId="0" fontId="25" fillId="5" borderId="15" xfId="0" applyFont="1" applyFill="1" applyBorder="1" applyAlignment="1">
      <alignment horizontal="center" vertical="center"/>
    </xf>
    <xf numFmtId="0" fontId="25" fillId="5" borderId="16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15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25" fillId="2" borderId="36" xfId="0" applyFont="1" applyFill="1" applyBorder="1" applyAlignment="1">
      <alignment horizontal="center" vertical="center"/>
    </xf>
    <xf numFmtId="0" fontId="25" fillId="2" borderId="37" xfId="0" applyFont="1" applyFill="1" applyBorder="1" applyAlignment="1">
      <alignment horizontal="center" vertical="center"/>
    </xf>
    <xf numFmtId="0" fontId="25" fillId="2" borderId="38" xfId="0" applyFont="1" applyFill="1" applyBorder="1" applyAlignment="1">
      <alignment horizontal="center" vertical="center"/>
    </xf>
    <xf numFmtId="0" fontId="11" fillId="2" borderId="45" xfId="0" applyFont="1" applyFill="1" applyBorder="1" applyAlignment="1">
      <alignment horizontal="center" vertical="center" wrapText="1"/>
    </xf>
    <xf numFmtId="0" fontId="11" fillId="2" borderId="71" xfId="0" applyFont="1" applyFill="1" applyBorder="1" applyAlignment="1">
      <alignment horizontal="center" vertical="center" wrapText="1"/>
    </xf>
    <xf numFmtId="0" fontId="25" fillId="2" borderId="28" xfId="0" applyFont="1" applyFill="1" applyBorder="1" applyAlignment="1">
      <alignment horizontal="center" vertical="center"/>
    </xf>
    <xf numFmtId="0" fontId="25" fillId="2" borderId="29" xfId="0" applyFont="1" applyFill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71" xfId="0" applyFont="1" applyBorder="1" applyAlignment="1">
      <alignment horizontal="center" vertical="center"/>
    </xf>
    <xf numFmtId="0" fontId="16" fillId="7" borderId="14" xfId="0" applyFont="1" applyFill="1" applyBorder="1" applyAlignment="1">
      <alignment horizontal="center" vertical="center"/>
    </xf>
    <xf numFmtId="0" fontId="16" fillId="7" borderId="15" xfId="0" applyFont="1" applyFill="1" applyBorder="1" applyAlignment="1">
      <alignment horizontal="center" vertical="center"/>
    </xf>
    <xf numFmtId="0" fontId="16" fillId="7" borderId="16" xfId="0" applyFont="1" applyFill="1" applyBorder="1" applyAlignment="1">
      <alignment horizontal="center" vertical="center"/>
    </xf>
    <xf numFmtId="0" fontId="77" fillId="14" borderId="14" xfId="0" applyFont="1" applyFill="1" applyBorder="1" applyAlignment="1">
      <alignment horizontal="center" vertical="center"/>
    </xf>
    <xf numFmtId="0" fontId="77" fillId="14" borderId="15" xfId="0" applyFont="1" applyFill="1" applyBorder="1" applyAlignment="1">
      <alignment horizontal="center" vertical="center"/>
    </xf>
    <xf numFmtId="0" fontId="77" fillId="14" borderId="16" xfId="0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77" fillId="15" borderId="14" xfId="0" applyFont="1" applyFill="1" applyBorder="1" applyAlignment="1">
      <alignment horizontal="center" vertical="center"/>
    </xf>
    <xf numFmtId="0" fontId="77" fillId="15" borderId="15" xfId="0" applyFont="1" applyFill="1" applyBorder="1" applyAlignment="1">
      <alignment horizontal="center" vertical="center"/>
    </xf>
    <xf numFmtId="0" fontId="77" fillId="15" borderId="16" xfId="0" applyFont="1" applyFill="1" applyBorder="1" applyAlignment="1">
      <alignment horizontal="center" vertical="center"/>
    </xf>
    <xf numFmtId="0" fontId="74" fillId="2" borderId="14" xfId="0" applyFont="1" applyFill="1" applyBorder="1" applyAlignment="1">
      <alignment horizontal="center" vertical="center"/>
    </xf>
    <xf numFmtId="0" fontId="74" fillId="2" borderId="15" xfId="0" applyFont="1" applyFill="1" applyBorder="1" applyAlignment="1">
      <alignment horizontal="center" vertical="center"/>
    </xf>
    <xf numFmtId="0" fontId="74" fillId="2" borderId="16" xfId="0" applyFont="1" applyFill="1" applyBorder="1" applyAlignment="1">
      <alignment horizontal="center" vertical="center"/>
    </xf>
    <xf numFmtId="0" fontId="75" fillId="2" borderId="14" xfId="0" applyFont="1" applyFill="1" applyBorder="1" applyAlignment="1">
      <alignment horizontal="center" vertical="center"/>
    </xf>
    <xf numFmtId="0" fontId="75" fillId="2" borderId="15" xfId="0" applyFont="1" applyFill="1" applyBorder="1" applyAlignment="1">
      <alignment horizontal="center" vertical="center"/>
    </xf>
    <xf numFmtId="0" fontId="75" fillId="2" borderId="16" xfId="0" applyFont="1" applyFill="1" applyBorder="1" applyAlignment="1">
      <alignment horizontal="center" vertical="center"/>
    </xf>
    <xf numFmtId="0" fontId="27" fillId="0" borderId="75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76" fillId="0" borderId="14" xfId="0" applyFont="1" applyBorder="1" applyAlignment="1">
      <alignment horizontal="center" vertical="center"/>
    </xf>
    <xf numFmtId="0" fontId="76" fillId="0" borderId="15" xfId="0" applyFont="1" applyBorder="1" applyAlignment="1">
      <alignment horizontal="center" vertical="center"/>
    </xf>
    <xf numFmtId="0" fontId="76" fillId="0" borderId="16" xfId="0" applyFont="1" applyBorder="1" applyAlignment="1">
      <alignment horizontal="center" vertical="center"/>
    </xf>
    <xf numFmtId="0" fontId="77" fillId="16" borderId="14" xfId="0" applyFont="1" applyFill="1" applyBorder="1" applyAlignment="1">
      <alignment horizontal="center" vertical="center"/>
    </xf>
    <xf numFmtId="0" fontId="77" fillId="16" borderId="15" xfId="0" applyFont="1" applyFill="1" applyBorder="1" applyAlignment="1">
      <alignment horizontal="center" vertical="center"/>
    </xf>
    <xf numFmtId="0" fontId="77" fillId="16" borderId="16" xfId="0" applyFont="1" applyFill="1" applyBorder="1" applyAlignment="1">
      <alignment horizontal="center" vertical="center"/>
    </xf>
    <xf numFmtId="0" fontId="43" fillId="0" borderId="14" xfId="0" applyFont="1" applyBorder="1" applyAlignment="1">
      <alignment horizontal="center" vertical="center"/>
    </xf>
    <xf numFmtId="0" fontId="43" fillId="0" borderId="16" xfId="0" applyFont="1" applyBorder="1" applyAlignment="1">
      <alignment horizontal="center" vertical="center"/>
    </xf>
    <xf numFmtId="0" fontId="36" fillId="0" borderId="26" xfId="0" applyFont="1" applyFill="1" applyBorder="1" applyAlignment="1">
      <alignment horizontal="center" vertical="center"/>
    </xf>
    <xf numFmtId="0" fontId="36" fillId="0" borderId="23" xfId="0" applyFont="1" applyFill="1" applyBorder="1" applyAlignment="1">
      <alignment horizontal="center" vertical="center"/>
    </xf>
    <xf numFmtId="0" fontId="36" fillId="0" borderId="78" xfId="0" applyFont="1" applyFill="1" applyBorder="1" applyAlignment="1">
      <alignment horizontal="center" vertical="center"/>
    </xf>
    <xf numFmtId="0" fontId="36" fillId="0" borderId="30" xfId="0" applyFont="1" applyFill="1" applyBorder="1" applyAlignment="1">
      <alignment horizontal="center" vertical="center"/>
    </xf>
    <xf numFmtId="16" fontId="26" fillId="0" borderId="68" xfId="0" applyNumberFormat="1" applyFont="1" applyBorder="1" applyAlignment="1">
      <alignment horizontal="center" vertical="center"/>
    </xf>
    <xf numFmtId="0" fontId="11" fillId="0" borderId="71" xfId="0" applyFont="1" applyFill="1" applyBorder="1" applyAlignment="1">
      <alignment horizontal="center" vertical="center"/>
    </xf>
    <xf numFmtId="0" fontId="85" fillId="0" borderId="53" xfId="0" applyFont="1" applyFill="1" applyBorder="1" applyAlignment="1">
      <alignment horizontal="center" vertical="center"/>
    </xf>
    <xf numFmtId="0" fontId="85" fillId="0" borderId="4" xfId="0" applyFont="1" applyFill="1" applyBorder="1" applyAlignment="1">
      <alignment horizontal="center" vertical="center"/>
    </xf>
    <xf numFmtId="0" fontId="85" fillId="0" borderId="56" xfId="0" applyFont="1" applyFill="1" applyBorder="1" applyAlignment="1">
      <alignment horizontal="center" vertical="center"/>
    </xf>
    <xf numFmtId="0" fontId="85" fillId="0" borderId="49" xfId="0" applyFont="1" applyFill="1" applyBorder="1" applyAlignment="1">
      <alignment horizontal="center" vertical="center"/>
    </xf>
    <xf numFmtId="0" fontId="85" fillId="0" borderId="3" xfId="0" applyFont="1" applyFill="1" applyBorder="1" applyAlignment="1">
      <alignment horizontal="center" vertical="center"/>
    </xf>
    <xf numFmtId="0" fontId="85" fillId="0" borderId="65" xfId="0" applyFont="1" applyFill="1" applyBorder="1" applyAlignment="1">
      <alignment horizontal="center" vertical="center"/>
    </xf>
    <xf numFmtId="0" fontId="85" fillId="0" borderId="4" xfId="0" applyFont="1" applyBorder="1" applyAlignment="1">
      <alignment horizontal="center" vertical="center"/>
    </xf>
    <xf numFmtId="0" fontId="85" fillId="0" borderId="40" xfId="0" applyFont="1" applyBorder="1" applyAlignment="1">
      <alignment horizontal="center" vertical="center"/>
    </xf>
    <xf numFmtId="0" fontId="85" fillId="0" borderId="3" xfId="0" applyFont="1" applyBorder="1" applyAlignment="1">
      <alignment horizontal="center" vertical="center"/>
    </xf>
    <xf numFmtId="0" fontId="85" fillId="0" borderId="69" xfId="0" applyFont="1" applyBorder="1" applyAlignment="1">
      <alignment horizontal="center" vertical="center"/>
    </xf>
    <xf numFmtId="0" fontId="85" fillId="0" borderId="0" xfId="0" applyFont="1" applyAlignment="1">
      <alignment horizontal="center"/>
    </xf>
  </cellXfs>
  <cellStyles count="1704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Followed Hyperlink" xfId="1318" builtinId="9" hidden="1"/>
    <cellStyle name="Followed Hyperlink" xfId="1320" builtinId="9" hidden="1"/>
    <cellStyle name="Followed Hyperlink" xfId="1322" builtinId="9" hidden="1"/>
    <cellStyle name="Followed Hyperlink" xfId="1324" builtinId="9" hidden="1"/>
    <cellStyle name="Followed Hyperlink" xfId="1326" builtinId="9" hidden="1"/>
    <cellStyle name="Followed Hyperlink" xfId="1328" builtinId="9" hidden="1"/>
    <cellStyle name="Followed Hyperlink" xfId="1330" builtinId="9" hidden="1"/>
    <cellStyle name="Followed Hyperlink" xfId="1332" builtinId="9" hidden="1"/>
    <cellStyle name="Followed Hyperlink" xfId="1334" builtinId="9" hidden="1"/>
    <cellStyle name="Followed Hyperlink" xfId="1336" builtinId="9" hidden="1"/>
    <cellStyle name="Followed Hyperlink" xfId="1338" builtinId="9" hidden="1"/>
    <cellStyle name="Followed Hyperlink" xfId="1340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Followed Hyperlink" xfId="1348" builtinId="9" hidden="1"/>
    <cellStyle name="Followed Hyperlink" xfId="1350" builtinId="9" hidden="1"/>
    <cellStyle name="Followed Hyperlink" xfId="1352" builtinId="9" hidden="1"/>
    <cellStyle name="Followed Hyperlink" xfId="1354" builtinId="9" hidden="1"/>
    <cellStyle name="Followed Hyperlink" xfId="1356" builtinId="9" hidden="1"/>
    <cellStyle name="Followed Hyperlink" xfId="1358" builtinId="9" hidden="1"/>
    <cellStyle name="Followed Hyperlink" xfId="1360" builtinId="9" hidden="1"/>
    <cellStyle name="Followed Hyperlink" xfId="1362" builtinId="9" hidden="1"/>
    <cellStyle name="Followed Hyperlink" xfId="1364" builtinId="9" hidden="1"/>
    <cellStyle name="Followed Hyperlink" xfId="1366" builtinId="9" hidden="1"/>
    <cellStyle name="Followed Hyperlink" xfId="1368" builtinId="9" hidden="1"/>
    <cellStyle name="Followed Hyperlink" xfId="1370" builtinId="9" hidden="1"/>
    <cellStyle name="Followed Hyperlink" xfId="1372" builtinId="9" hidden="1"/>
    <cellStyle name="Followed Hyperlink" xfId="1374" builtinId="9" hidden="1"/>
    <cellStyle name="Followed Hyperlink" xfId="1376" builtinId="9" hidden="1"/>
    <cellStyle name="Followed Hyperlink" xfId="1378" builtinId="9" hidden="1"/>
    <cellStyle name="Followed Hyperlink" xfId="1380" builtinId="9" hidden="1"/>
    <cellStyle name="Followed Hyperlink" xfId="1382" builtinId="9" hidden="1"/>
    <cellStyle name="Followed Hyperlink" xfId="1384" builtinId="9" hidden="1"/>
    <cellStyle name="Followed Hyperlink" xfId="1386" builtinId="9" hidden="1"/>
    <cellStyle name="Followed Hyperlink" xfId="1388" builtinId="9" hidden="1"/>
    <cellStyle name="Followed Hyperlink" xfId="1390" builtinId="9" hidden="1"/>
    <cellStyle name="Followed Hyperlink" xfId="1392" builtinId="9" hidden="1"/>
    <cellStyle name="Followed Hyperlink" xfId="1394" builtinId="9" hidden="1"/>
    <cellStyle name="Followed Hyperlink" xfId="1396" builtinId="9" hidden="1"/>
    <cellStyle name="Followed Hyperlink" xfId="1398" builtinId="9" hidden="1"/>
    <cellStyle name="Followed Hyperlink" xfId="1400" builtinId="9" hidden="1"/>
    <cellStyle name="Followed Hyperlink" xfId="1402" builtinId="9" hidden="1"/>
    <cellStyle name="Followed Hyperlink" xfId="1404" builtinId="9" hidden="1"/>
    <cellStyle name="Followed Hyperlink" xfId="1406" builtinId="9" hidden="1"/>
    <cellStyle name="Followed Hyperlink" xfId="1408" builtinId="9" hidden="1"/>
    <cellStyle name="Followed Hyperlink" xfId="1410" builtinId="9" hidden="1"/>
    <cellStyle name="Followed Hyperlink" xfId="1412" builtinId="9" hidden="1"/>
    <cellStyle name="Followed Hyperlink" xfId="1414" builtinId="9" hidden="1"/>
    <cellStyle name="Followed Hyperlink" xfId="1416" builtinId="9" hidden="1"/>
    <cellStyle name="Followed Hyperlink" xfId="1418" builtinId="9" hidden="1"/>
    <cellStyle name="Followed Hyperlink" xfId="1420" builtinId="9" hidden="1"/>
    <cellStyle name="Followed Hyperlink" xfId="1422" builtinId="9" hidden="1"/>
    <cellStyle name="Followed Hyperlink" xfId="1424" builtinId="9" hidden="1"/>
    <cellStyle name="Followed Hyperlink" xfId="1426" builtinId="9" hidden="1"/>
    <cellStyle name="Followed Hyperlink" xfId="1428" builtinId="9" hidden="1"/>
    <cellStyle name="Followed Hyperlink" xfId="1430" builtinId="9" hidden="1"/>
    <cellStyle name="Followed Hyperlink" xfId="1432" builtinId="9" hidden="1"/>
    <cellStyle name="Followed Hyperlink" xfId="1434" builtinId="9" hidden="1"/>
    <cellStyle name="Followed Hyperlink" xfId="1436" builtinId="9" hidden="1"/>
    <cellStyle name="Followed Hyperlink" xfId="1438" builtinId="9" hidden="1"/>
    <cellStyle name="Followed Hyperlink" xfId="1440" builtinId="9" hidden="1"/>
    <cellStyle name="Followed Hyperlink" xfId="1442" builtinId="9" hidden="1"/>
    <cellStyle name="Followed Hyperlink" xfId="1444" builtinId="9" hidden="1"/>
    <cellStyle name="Followed Hyperlink" xfId="1446" builtinId="9" hidden="1"/>
    <cellStyle name="Followed Hyperlink" xfId="1448" builtinId="9" hidden="1"/>
    <cellStyle name="Followed Hyperlink" xfId="1450" builtinId="9" hidden="1"/>
    <cellStyle name="Followed Hyperlink" xfId="1452" builtinId="9" hidden="1"/>
    <cellStyle name="Followed Hyperlink" xfId="1454" builtinId="9" hidden="1"/>
    <cellStyle name="Followed Hyperlink" xfId="1456" builtinId="9" hidden="1"/>
    <cellStyle name="Followed Hyperlink" xfId="1458" builtinId="9" hidden="1"/>
    <cellStyle name="Followed Hyperlink" xfId="1460" builtinId="9" hidden="1"/>
    <cellStyle name="Followed Hyperlink" xfId="1462" builtinId="9" hidden="1"/>
    <cellStyle name="Followed Hyperlink" xfId="1464" builtinId="9" hidden="1"/>
    <cellStyle name="Followed Hyperlink" xfId="1466" builtinId="9" hidden="1"/>
    <cellStyle name="Followed Hyperlink" xfId="1468" builtinId="9" hidden="1"/>
    <cellStyle name="Followed Hyperlink" xfId="1470" builtinId="9" hidden="1"/>
    <cellStyle name="Followed Hyperlink" xfId="1472" builtinId="9" hidden="1"/>
    <cellStyle name="Followed Hyperlink" xfId="1474" builtinId="9" hidden="1"/>
    <cellStyle name="Followed Hyperlink" xfId="1476" builtinId="9" hidden="1"/>
    <cellStyle name="Followed Hyperlink" xfId="1478" builtinId="9" hidden="1"/>
    <cellStyle name="Followed Hyperlink" xfId="1480" builtinId="9" hidden="1"/>
    <cellStyle name="Followed Hyperlink" xfId="1482" builtinId="9" hidden="1"/>
    <cellStyle name="Followed Hyperlink" xfId="1484" builtinId="9" hidden="1"/>
    <cellStyle name="Followed Hyperlink" xfId="1486" builtinId="9" hidden="1"/>
    <cellStyle name="Followed Hyperlink" xfId="1488" builtinId="9" hidden="1"/>
    <cellStyle name="Followed Hyperlink" xfId="1490" builtinId="9" hidden="1"/>
    <cellStyle name="Followed Hyperlink" xfId="1492" builtinId="9" hidden="1"/>
    <cellStyle name="Followed Hyperlink" xfId="1494" builtinId="9" hidden="1"/>
    <cellStyle name="Followed Hyperlink" xfId="1496" builtinId="9" hidden="1"/>
    <cellStyle name="Followed Hyperlink" xfId="1498" builtinId="9" hidden="1"/>
    <cellStyle name="Followed Hyperlink" xfId="1500" builtinId="9" hidden="1"/>
    <cellStyle name="Followed Hyperlink" xfId="1502" builtinId="9" hidden="1"/>
    <cellStyle name="Followed Hyperlink" xfId="1504" builtinId="9" hidden="1"/>
    <cellStyle name="Followed Hyperlink" xfId="1506" builtinId="9" hidden="1"/>
    <cellStyle name="Followed Hyperlink" xfId="1508" builtinId="9" hidden="1"/>
    <cellStyle name="Followed Hyperlink" xfId="1510" builtinId="9" hidden="1"/>
    <cellStyle name="Followed Hyperlink" xfId="1512" builtinId="9" hidden="1"/>
    <cellStyle name="Followed Hyperlink" xfId="1514" builtinId="9" hidden="1"/>
    <cellStyle name="Followed Hyperlink" xfId="1516" builtinId="9" hidden="1"/>
    <cellStyle name="Followed Hyperlink" xfId="1518" builtinId="9" hidden="1"/>
    <cellStyle name="Followed Hyperlink" xfId="1520" builtinId="9" hidden="1"/>
    <cellStyle name="Followed Hyperlink" xfId="1522" builtinId="9" hidden="1"/>
    <cellStyle name="Followed Hyperlink" xfId="1524" builtinId="9" hidden="1"/>
    <cellStyle name="Followed Hyperlink" xfId="1526" builtinId="9" hidden="1"/>
    <cellStyle name="Followed Hyperlink" xfId="1528" builtinId="9" hidden="1"/>
    <cellStyle name="Followed Hyperlink" xfId="1530" builtinId="9" hidden="1"/>
    <cellStyle name="Followed Hyperlink" xfId="1532" builtinId="9" hidden="1"/>
    <cellStyle name="Followed Hyperlink" xfId="1534" builtinId="9" hidden="1"/>
    <cellStyle name="Followed Hyperlink" xfId="1536" builtinId="9" hidden="1"/>
    <cellStyle name="Followed Hyperlink" xfId="1538" builtinId="9" hidden="1"/>
    <cellStyle name="Followed Hyperlink" xfId="1540" builtinId="9" hidden="1"/>
    <cellStyle name="Followed Hyperlink" xfId="1542" builtinId="9" hidden="1"/>
    <cellStyle name="Followed Hyperlink" xfId="1544" builtinId="9" hidden="1"/>
    <cellStyle name="Followed Hyperlink" xfId="1546" builtinId="9" hidden="1"/>
    <cellStyle name="Followed Hyperlink" xfId="1548" builtinId="9" hidden="1"/>
    <cellStyle name="Followed Hyperlink" xfId="1550" builtinId="9" hidden="1"/>
    <cellStyle name="Followed Hyperlink" xfId="1552" builtinId="9" hidden="1"/>
    <cellStyle name="Followed Hyperlink" xfId="1554" builtinId="9" hidden="1"/>
    <cellStyle name="Followed Hyperlink" xfId="1556" builtinId="9" hidden="1"/>
    <cellStyle name="Followed Hyperlink" xfId="1558" builtinId="9" hidden="1"/>
    <cellStyle name="Followed Hyperlink" xfId="1560" builtinId="9" hidden="1"/>
    <cellStyle name="Followed Hyperlink" xfId="1562" builtinId="9" hidden="1"/>
    <cellStyle name="Followed Hyperlink" xfId="1564" builtinId="9" hidden="1"/>
    <cellStyle name="Followed Hyperlink" xfId="1566" builtinId="9" hidden="1"/>
    <cellStyle name="Followed Hyperlink" xfId="1568" builtinId="9" hidden="1"/>
    <cellStyle name="Followed Hyperlink" xfId="1570" builtinId="9" hidden="1"/>
    <cellStyle name="Followed Hyperlink" xfId="1572" builtinId="9" hidden="1"/>
    <cellStyle name="Followed Hyperlink" xfId="1574" builtinId="9" hidden="1"/>
    <cellStyle name="Followed Hyperlink" xfId="1576" builtinId="9" hidden="1"/>
    <cellStyle name="Followed Hyperlink" xfId="1578" builtinId="9" hidden="1"/>
    <cellStyle name="Followed Hyperlink" xfId="1580" builtinId="9" hidden="1"/>
    <cellStyle name="Followed Hyperlink" xfId="1582" builtinId="9" hidden="1"/>
    <cellStyle name="Followed Hyperlink" xfId="1584" builtinId="9" hidden="1"/>
    <cellStyle name="Followed Hyperlink" xfId="1586" builtinId="9" hidden="1"/>
    <cellStyle name="Followed Hyperlink" xfId="1588" builtinId="9" hidden="1"/>
    <cellStyle name="Followed Hyperlink" xfId="1590" builtinId="9" hidden="1"/>
    <cellStyle name="Followed Hyperlink" xfId="1592" builtinId="9" hidden="1"/>
    <cellStyle name="Followed Hyperlink" xfId="1594" builtinId="9" hidden="1"/>
    <cellStyle name="Followed Hyperlink" xfId="1596" builtinId="9" hidden="1"/>
    <cellStyle name="Followed Hyperlink" xfId="1598" builtinId="9" hidden="1"/>
    <cellStyle name="Followed Hyperlink" xfId="1600" builtinId="9" hidden="1"/>
    <cellStyle name="Followed Hyperlink" xfId="1602" builtinId="9" hidden="1"/>
    <cellStyle name="Followed Hyperlink" xfId="1604" builtinId="9" hidden="1"/>
    <cellStyle name="Followed Hyperlink" xfId="1606" builtinId="9" hidden="1"/>
    <cellStyle name="Followed Hyperlink" xfId="1608" builtinId="9" hidden="1"/>
    <cellStyle name="Followed Hyperlink" xfId="1610" builtinId="9" hidden="1"/>
    <cellStyle name="Followed Hyperlink" xfId="1612" builtinId="9" hidden="1"/>
    <cellStyle name="Followed Hyperlink" xfId="1614" builtinId="9" hidden="1"/>
    <cellStyle name="Followed Hyperlink" xfId="1616" builtinId="9" hidden="1"/>
    <cellStyle name="Followed Hyperlink" xfId="1618" builtinId="9" hidden="1"/>
    <cellStyle name="Followed Hyperlink" xfId="1620" builtinId="9" hidden="1"/>
    <cellStyle name="Followed Hyperlink" xfId="1622" builtinId="9" hidden="1"/>
    <cellStyle name="Followed Hyperlink" xfId="1624" builtinId="9" hidden="1"/>
    <cellStyle name="Followed Hyperlink" xfId="1626" builtinId="9" hidden="1"/>
    <cellStyle name="Followed Hyperlink" xfId="1628" builtinId="9" hidden="1"/>
    <cellStyle name="Followed Hyperlink" xfId="1630" builtinId="9" hidden="1"/>
    <cellStyle name="Followed Hyperlink" xfId="1632" builtinId="9" hidden="1"/>
    <cellStyle name="Followed Hyperlink" xfId="1634" builtinId="9" hidden="1"/>
    <cellStyle name="Followed Hyperlink" xfId="1636" builtinId="9" hidden="1"/>
    <cellStyle name="Followed Hyperlink" xfId="1638" builtinId="9" hidden="1"/>
    <cellStyle name="Followed Hyperlink" xfId="1640" builtinId="9" hidden="1"/>
    <cellStyle name="Followed Hyperlink" xfId="1642" builtinId="9" hidden="1"/>
    <cellStyle name="Followed Hyperlink" xfId="1644" builtinId="9" hidden="1"/>
    <cellStyle name="Followed Hyperlink" xfId="1646" builtinId="9" hidden="1"/>
    <cellStyle name="Followed Hyperlink" xfId="1648" builtinId="9" hidden="1"/>
    <cellStyle name="Followed Hyperlink" xfId="1650" builtinId="9" hidden="1"/>
    <cellStyle name="Followed Hyperlink" xfId="1652" builtinId="9" hidden="1"/>
    <cellStyle name="Followed Hyperlink" xfId="1654" builtinId="9" hidden="1"/>
    <cellStyle name="Followed Hyperlink" xfId="1656" builtinId="9" hidden="1"/>
    <cellStyle name="Followed Hyperlink" xfId="1658" builtinId="9" hidden="1"/>
    <cellStyle name="Followed Hyperlink" xfId="1660" builtinId="9" hidden="1"/>
    <cellStyle name="Followed Hyperlink" xfId="1662" builtinId="9" hidden="1"/>
    <cellStyle name="Followed Hyperlink" xfId="1664" builtinId="9" hidden="1"/>
    <cellStyle name="Followed Hyperlink" xfId="1666" builtinId="9" hidden="1"/>
    <cellStyle name="Followed Hyperlink" xfId="1668" builtinId="9" hidden="1"/>
    <cellStyle name="Followed Hyperlink" xfId="1670" builtinId="9" hidden="1"/>
    <cellStyle name="Followed Hyperlink" xfId="1672" builtinId="9" hidden="1"/>
    <cellStyle name="Followed Hyperlink" xfId="1674" builtinId="9" hidden="1"/>
    <cellStyle name="Followed Hyperlink" xfId="1676" builtinId="9" hidden="1"/>
    <cellStyle name="Followed Hyperlink" xfId="1678" builtinId="9" hidden="1"/>
    <cellStyle name="Followed Hyperlink" xfId="1680" builtinId="9" hidden="1"/>
    <cellStyle name="Followed Hyperlink" xfId="1682" builtinId="9" hidden="1"/>
    <cellStyle name="Followed Hyperlink" xfId="1684" builtinId="9" hidden="1"/>
    <cellStyle name="Followed Hyperlink" xfId="1686" builtinId="9" hidden="1"/>
    <cellStyle name="Followed Hyperlink" xfId="1688" builtinId="9" hidden="1"/>
    <cellStyle name="Followed Hyperlink" xfId="1690" builtinId="9" hidden="1"/>
    <cellStyle name="Followed Hyperlink" xfId="1692" builtinId="9" hidden="1"/>
    <cellStyle name="Followed Hyperlink" xfId="1694" builtinId="9" hidden="1"/>
    <cellStyle name="Followed Hyperlink" xfId="1696" builtinId="9" hidden="1"/>
    <cellStyle name="Followed Hyperlink" xfId="1698" builtinId="9" hidden="1"/>
    <cellStyle name="Followed Hyperlink" xfId="1700" builtinId="9" hidden="1"/>
    <cellStyle name="Followed Hyperlink" xfId="170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Hyperlink" xfId="1393" builtinId="8" hidden="1"/>
    <cellStyle name="Hyperlink" xfId="1395" builtinId="8" hidden="1"/>
    <cellStyle name="Hyperlink" xfId="1397" builtinId="8" hidden="1"/>
    <cellStyle name="Hyperlink" xfId="1399" builtinId="8" hidden="1"/>
    <cellStyle name="Hyperlink" xfId="1401" builtinId="8" hidden="1"/>
    <cellStyle name="Hyperlink" xfId="1403" builtinId="8" hidden="1"/>
    <cellStyle name="Hyperlink" xfId="1405" builtinId="8" hidden="1"/>
    <cellStyle name="Hyperlink" xfId="1407" builtinId="8" hidden="1"/>
    <cellStyle name="Hyperlink" xfId="1409" builtinId="8" hidden="1"/>
    <cellStyle name="Hyperlink" xfId="1411" builtinId="8" hidden="1"/>
    <cellStyle name="Hyperlink" xfId="1413" builtinId="8" hidden="1"/>
    <cellStyle name="Hyperlink" xfId="1415" builtinId="8" hidden="1"/>
    <cellStyle name="Hyperlink" xfId="1417" builtinId="8" hidden="1"/>
    <cellStyle name="Hyperlink" xfId="1419" builtinId="8" hidden="1"/>
    <cellStyle name="Hyperlink" xfId="1421" builtinId="8" hidden="1"/>
    <cellStyle name="Hyperlink" xfId="1423" builtinId="8" hidden="1"/>
    <cellStyle name="Hyperlink" xfId="1425" builtinId="8" hidden="1"/>
    <cellStyle name="Hyperlink" xfId="1427" builtinId="8" hidden="1"/>
    <cellStyle name="Hyperlink" xfId="1429" builtinId="8" hidden="1"/>
    <cellStyle name="Hyperlink" xfId="1431" builtinId="8" hidden="1"/>
    <cellStyle name="Hyperlink" xfId="1433" builtinId="8" hidden="1"/>
    <cellStyle name="Hyperlink" xfId="1435" builtinId="8" hidden="1"/>
    <cellStyle name="Hyperlink" xfId="1437" builtinId="8" hidden="1"/>
    <cellStyle name="Hyperlink" xfId="1439" builtinId="8" hidden="1"/>
    <cellStyle name="Hyperlink" xfId="1441" builtinId="8" hidden="1"/>
    <cellStyle name="Hyperlink" xfId="1443" builtinId="8" hidden="1"/>
    <cellStyle name="Hyperlink" xfId="1445" builtinId="8" hidden="1"/>
    <cellStyle name="Hyperlink" xfId="1447" builtinId="8" hidden="1"/>
    <cellStyle name="Hyperlink" xfId="1449" builtinId="8" hidden="1"/>
    <cellStyle name="Hyperlink" xfId="1451" builtinId="8" hidden="1"/>
    <cellStyle name="Hyperlink" xfId="1453" builtinId="8" hidden="1"/>
    <cellStyle name="Hyperlink" xfId="1455" builtinId="8" hidden="1"/>
    <cellStyle name="Hyperlink" xfId="1457" builtinId="8" hidden="1"/>
    <cellStyle name="Hyperlink" xfId="1459" builtinId="8" hidden="1"/>
    <cellStyle name="Hyperlink" xfId="1461" builtinId="8" hidden="1"/>
    <cellStyle name="Hyperlink" xfId="1463" builtinId="8" hidden="1"/>
    <cellStyle name="Hyperlink" xfId="1465" builtinId="8" hidden="1"/>
    <cellStyle name="Hyperlink" xfId="1467" builtinId="8" hidden="1"/>
    <cellStyle name="Hyperlink" xfId="1469" builtinId="8" hidden="1"/>
    <cellStyle name="Hyperlink" xfId="1471" builtinId="8" hidden="1"/>
    <cellStyle name="Hyperlink" xfId="1473" builtinId="8" hidden="1"/>
    <cellStyle name="Hyperlink" xfId="1475" builtinId="8" hidden="1"/>
    <cellStyle name="Hyperlink" xfId="1477" builtinId="8" hidden="1"/>
    <cellStyle name="Hyperlink" xfId="1479" builtinId="8" hidden="1"/>
    <cellStyle name="Hyperlink" xfId="1481" builtinId="8" hidden="1"/>
    <cellStyle name="Hyperlink" xfId="1483" builtinId="8" hidden="1"/>
    <cellStyle name="Hyperlink" xfId="1485" builtinId="8" hidden="1"/>
    <cellStyle name="Hyperlink" xfId="1487" builtinId="8" hidden="1"/>
    <cellStyle name="Hyperlink" xfId="1489" builtinId="8" hidden="1"/>
    <cellStyle name="Hyperlink" xfId="1491" builtinId="8" hidden="1"/>
    <cellStyle name="Hyperlink" xfId="1493" builtinId="8" hidden="1"/>
    <cellStyle name="Hyperlink" xfId="1495" builtinId="8" hidden="1"/>
    <cellStyle name="Hyperlink" xfId="1497" builtinId="8" hidden="1"/>
    <cellStyle name="Hyperlink" xfId="1499" builtinId="8" hidden="1"/>
    <cellStyle name="Hyperlink" xfId="1501" builtinId="8" hidden="1"/>
    <cellStyle name="Hyperlink" xfId="1503" builtinId="8" hidden="1"/>
    <cellStyle name="Hyperlink" xfId="1505" builtinId="8" hidden="1"/>
    <cellStyle name="Hyperlink" xfId="1507" builtinId="8" hidden="1"/>
    <cellStyle name="Hyperlink" xfId="1509" builtinId="8" hidden="1"/>
    <cellStyle name="Hyperlink" xfId="1511" builtinId="8" hidden="1"/>
    <cellStyle name="Hyperlink" xfId="1513" builtinId="8" hidden="1"/>
    <cellStyle name="Hyperlink" xfId="1515" builtinId="8" hidden="1"/>
    <cellStyle name="Hyperlink" xfId="1517" builtinId="8" hidden="1"/>
    <cellStyle name="Hyperlink" xfId="1519" builtinId="8" hidden="1"/>
    <cellStyle name="Hyperlink" xfId="1521" builtinId="8" hidden="1"/>
    <cellStyle name="Hyperlink" xfId="1523" builtinId="8" hidden="1"/>
    <cellStyle name="Hyperlink" xfId="1525" builtinId="8" hidden="1"/>
    <cellStyle name="Hyperlink" xfId="1527" builtinId="8" hidden="1"/>
    <cellStyle name="Hyperlink" xfId="1529" builtinId="8" hidden="1"/>
    <cellStyle name="Hyperlink" xfId="1531" builtinId="8" hidden="1"/>
    <cellStyle name="Hyperlink" xfId="1533" builtinId="8" hidden="1"/>
    <cellStyle name="Hyperlink" xfId="1535" builtinId="8" hidden="1"/>
    <cellStyle name="Hyperlink" xfId="1537" builtinId="8" hidden="1"/>
    <cellStyle name="Hyperlink" xfId="1539" builtinId="8" hidden="1"/>
    <cellStyle name="Hyperlink" xfId="1541" builtinId="8" hidden="1"/>
    <cellStyle name="Hyperlink" xfId="1543" builtinId="8" hidden="1"/>
    <cellStyle name="Hyperlink" xfId="1545" builtinId="8" hidden="1"/>
    <cellStyle name="Hyperlink" xfId="1547" builtinId="8" hidden="1"/>
    <cellStyle name="Hyperlink" xfId="1549" builtinId="8" hidden="1"/>
    <cellStyle name="Hyperlink" xfId="1551" builtinId="8" hidden="1"/>
    <cellStyle name="Hyperlink" xfId="1553" builtinId="8" hidden="1"/>
    <cellStyle name="Hyperlink" xfId="1555" builtinId="8" hidden="1"/>
    <cellStyle name="Hyperlink" xfId="1557" builtinId="8" hidden="1"/>
    <cellStyle name="Hyperlink" xfId="1559" builtinId="8" hidden="1"/>
    <cellStyle name="Hyperlink" xfId="1561" builtinId="8" hidden="1"/>
    <cellStyle name="Hyperlink" xfId="1563" builtinId="8" hidden="1"/>
    <cellStyle name="Hyperlink" xfId="1565" builtinId="8" hidden="1"/>
    <cellStyle name="Hyperlink" xfId="1567" builtinId="8" hidden="1"/>
    <cellStyle name="Hyperlink" xfId="1569" builtinId="8" hidden="1"/>
    <cellStyle name="Hyperlink" xfId="1571" builtinId="8" hidden="1"/>
    <cellStyle name="Hyperlink" xfId="1573" builtinId="8" hidden="1"/>
    <cellStyle name="Hyperlink" xfId="1575" builtinId="8" hidden="1"/>
    <cellStyle name="Hyperlink" xfId="1577" builtinId="8" hidden="1"/>
    <cellStyle name="Hyperlink" xfId="1579" builtinId="8" hidden="1"/>
    <cellStyle name="Hyperlink" xfId="1581" builtinId="8" hidden="1"/>
    <cellStyle name="Hyperlink" xfId="1583" builtinId="8" hidden="1"/>
    <cellStyle name="Hyperlink" xfId="1585" builtinId="8" hidden="1"/>
    <cellStyle name="Hyperlink" xfId="1587" builtinId="8" hidden="1"/>
    <cellStyle name="Hyperlink" xfId="1589" builtinId="8" hidden="1"/>
    <cellStyle name="Hyperlink" xfId="1591" builtinId="8" hidden="1"/>
    <cellStyle name="Hyperlink" xfId="1593" builtinId="8" hidden="1"/>
    <cellStyle name="Hyperlink" xfId="1595" builtinId="8" hidden="1"/>
    <cellStyle name="Hyperlink" xfId="1597" builtinId="8" hidden="1"/>
    <cellStyle name="Hyperlink" xfId="1599" builtinId="8" hidden="1"/>
    <cellStyle name="Hyperlink" xfId="1601" builtinId="8" hidden="1"/>
    <cellStyle name="Hyperlink" xfId="1603" builtinId="8" hidden="1"/>
    <cellStyle name="Hyperlink" xfId="1605" builtinId="8" hidden="1"/>
    <cellStyle name="Hyperlink" xfId="1607" builtinId="8" hidden="1"/>
    <cellStyle name="Hyperlink" xfId="1609" builtinId="8" hidden="1"/>
    <cellStyle name="Hyperlink" xfId="1611" builtinId="8" hidden="1"/>
    <cellStyle name="Hyperlink" xfId="1613" builtinId="8" hidden="1"/>
    <cellStyle name="Hyperlink" xfId="1615" builtinId="8" hidden="1"/>
    <cellStyle name="Hyperlink" xfId="1617" builtinId="8" hidden="1"/>
    <cellStyle name="Hyperlink" xfId="1619" builtinId="8" hidden="1"/>
    <cellStyle name="Hyperlink" xfId="1621" builtinId="8" hidden="1"/>
    <cellStyle name="Hyperlink" xfId="1623" builtinId="8" hidden="1"/>
    <cellStyle name="Hyperlink" xfId="1625" builtinId="8" hidden="1"/>
    <cellStyle name="Hyperlink" xfId="1627" builtinId="8" hidden="1"/>
    <cellStyle name="Hyperlink" xfId="1629" builtinId="8" hidden="1"/>
    <cellStyle name="Hyperlink" xfId="1631" builtinId="8" hidden="1"/>
    <cellStyle name="Hyperlink" xfId="1633" builtinId="8" hidden="1"/>
    <cellStyle name="Hyperlink" xfId="1635" builtinId="8" hidden="1"/>
    <cellStyle name="Hyperlink" xfId="1637" builtinId="8" hidden="1"/>
    <cellStyle name="Hyperlink" xfId="1639" builtinId="8" hidden="1"/>
    <cellStyle name="Hyperlink" xfId="1641" builtinId="8" hidden="1"/>
    <cellStyle name="Hyperlink" xfId="1643" builtinId="8" hidden="1"/>
    <cellStyle name="Hyperlink" xfId="1645" builtinId="8" hidden="1"/>
    <cellStyle name="Hyperlink" xfId="1647" builtinId="8" hidden="1"/>
    <cellStyle name="Hyperlink" xfId="1649" builtinId="8" hidden="1"/>
    <cellStyle name="Hyperlink" xfId="1651" builtinId="8" hidden="1"/>
    <cellStyle name="Hyperlink" xfId="1653" builtinId="8" hidden="1"/>
    <cellStyle name="Hyperlink" xfId="1655" builtinId="8" hidden="1"/>
    <cellStyle name="Hyperlink" xfId="1657" builtinId="8" hidden="1"/>
    <cellStyle name="Hyperlink" xfId="1659" builtinId="8" hidden="1"/>
    <cellStyle name="Hyperlink" xfId="1661" builtinId="8" hidden="1"/>
    <cellStyle name="Hyperlink" xfId="1663" builtinId="8" hidden="1"/>
    <cellStyle name="Hyperlink" xfId="1665" builtinId="8" hidden="1"/>
    <cellStyle name="Hyperlink" xfId="1667" builtinId="8" hidden="1"/>
    <cellStyle name="Hyperlink" xfId="1669" builtinId="8" hidden="1"/>
    <cellStyle name="Hyperlink" xfId="1671" builtinId="8" hidden="1"/>
    <cellStyle name="Hyperlink" xfId="1673" builtinId="8" hidden="1"/>
    <cellStyle name="Hyperlink" xfId="1675" builtinId="8" hidden="1"/>
    <cellStyle name="Hyperlink" xfId="1677" builtinId="8" hidden="1"/>
    <cellStyle name="Hyperlink" xfId="1679" builtinId="8" hidden="1"/>
    <cellStyle name="Hyperlink" xfId="1681" builtinId="8" hidden="1"/>
    <cellStyle name="Hyperlink" xfId="1683" builtinId="8" hidden="1"/>
    <cellStyle name="Hyperlink" xfId="1685" builtinId="8" hidden="1"/>
    <cellStyle name="Hyperlink" xfId="1687" builtinId="8" hidden="1"/>
    <cellStyle name="Hyperlink" xfId="1689" builtinId="8" hidden="1"/>
    <cellStyle name="Hyperlink" xfId="1691" builtinId="8" hidden="1"/>
    <cellStyle name="Hyperlink" xfId="1693" builtinId="8" hidden="1"/>
    <cellStyle name="Hyperlink" xfId="1695" builtinId="8" hidden="1"/>
    <cellStyle name="Hyperlink" xfId="1697" builtinId="8" hidden="1"/>
    <cellStyle name="Hyperlink" xfId="1699" builtinId="8" hidden="1"/>
    <cellStyle name="Hyperlink" xfId="1701" builtinId="8" hidden="1"/>
    <cellStyle name="Hyperlink" xfId="1703" builtinId="8"/>
    <cellStyle name="Normal" xfId="0" builtinId="0"/>
  </cellStyles>
  <dxfs count="0"/>
  <tableStyles count="0" defaultTableStyle="TableStyleMedium9" defaultPivotStyle="PivotStyleLight16"/>
  <colors>
    <mruColors>
      <color rgb="FF3333CC"/>
      <color rgb="FF0000FF"/>
      <color rgb="FFCC9900"/>
      <color rgb="FFFFCC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=@counta(C6:C17)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=@counta(C6:C18)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=@counta(C6:C25)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T54"/>
  <sheetViews>
    <sheetView topLeftCell="A22" zoomScale="93" zoomScaleNormal="93" workbookViewId="0">
      <selection activeCell="B2" sqref="B2:P30"/>
    </sheetView>
  </sheetViews>
  <sheetFormatPr defaultRowHeight="16.5"/>
  <cols>
    <col min="1" max="1" width="3.5703125" style="47" customWidth="1"/>
    <col min="2" max="2" width="23.42578125" style="158" customWidth="1"/>
    <col min="3" max="3" width="7" style="495" customWidth="1"/>
    <col min="4" max="4" width="7.140625" style="46" customWidth="1"/>
    <col min="5" max="5" width="9.7109375" style="62" customWidth="1"/>
    <col min="6" max="8" width="4.7109375" style="47" customWidth="1"/>
    <col min="9" max="9" width="7.85546875" style="47" customWidth="1"/>
    <col min="10" max="12" width="4.42578125" style="47" customWidth="1"/>
    <col min="13" max="13" width="8.140625" style="47" customWidth="1"/>
    <col min="14" max="14" width="9.140625" style="489"/>
    <col min="15" max="15" width="10.140625" style="47" customWidth="1"/>
    <col min="16" max="16" width="11" style="47" customWidth="1"/>
    <col min="17" max="17" width="3" style="47" customWidth="1"/>
    <col min="18" max="18" width="4.5703125" style="47" customWidth="1"/>
    <col min="19" max="19" width="20.5703125" style="47" customWidth="1"/>
    <col min="20" max="20" width="7.28515625" style="158" customWidth="1"/>
    <col min="21" max="16384" width="9.140625" style="47"/>
  </cols>
  <sheetData>
    <row r="1" spans="2:20" ht="17.25" thickBot="1">
      <c r="B1" s="154"/>
      <c r="C1" s="104"/>
      <c r="D1"/>
      <c r="E1"/>
      <c r="F1"/>
      <c r="G1"/>
      <c r="H1"/>
      <c r="I1"/>
      <c r="J1"/>
      <c r="K1"/>
      <c r="L1"/>
    </row>
    <row r="2" spans="2:20" ht="24.75" customHeight="1" thickBot="1">
      <c r="B2" s="908" t="s">
        <v>138</v>
      </c>
      <c r="C2" s="909"/>
      <c r="D2" s="909"/>
      <c r="E2" s="909"/>
      <c r="F2" s="909"/>
      <c r="G2" s="909"/>
      <c r="H2" s="910"/>
      <c r="I2" s="914" t="s">
        <v>139</v>
      </c>
      <c r="J2" s="915"/>
      <c r="K2" s="915"/>
      <c r="L2" s="915"/>
      <c r="M2" s="915"/>
      <c r="N2" s="915"/>
      <c r="O2" s="915"/>
      <c r="P2" s="916"/>
    </row>
    <row r="3" spans="2:20" ht="17.25" thickBot="1"/>
    <row r="4" spans="2:20" ht="28.5" customHeight="1" thickBot="1">
      <c r="B4" s="911" t="s">
        <v>212</v>
      </c>
      <c r="C4" s="912"/>
      <c r="D4" s="912"/>
      <c r="E4" s="912"/>
      <c r="F4" s="912"/>
      <c r="G4" s="912"/>
      <c r="H4" s="912"/>
      <c r="I4" s="912"/>
      <c r="J4" s="912"/>
      <c r="K4" s="912"/>
      <c r="L4" s="912"/>
      <c r="M4" s="912"/>
      <c r="N4" s="912"/>
      <c r="O4" s="912"/>
      <c r="P4" s="913"/>
    </row>
    <row r="5" spans="2:20" s="108" customFormat="1" ht="33">
      <c r="B5" s="156" t="s">
        <v>0</v>
      </c>
      <c r="C5" s="496" t="s">
        <v>1</v>
      </c>
      <c r="D5" s="93" t="s">
        <v>43</v>
      </c>
      <c r="E5" s="96" t="s">
        <v>44</v>
      </c>
      <c r="F5" s="81" t="s">
        <v>2</v>
      </c>
      <c r="G5" s="660" t="s">
        <v>3</v>
      </c>
      <c r="H5" s="82" t="s">
        <v>34</v>
      </c>
      <c r="I5" s="83" t="s">
        <v>16</v>
      </c>
      <c r="J5" s="81" t="s">
        <v>13</v>
      </c>
      <c r="K5" s="84" t="s">
        <v>14</v>
      </c>
      <c r="L5" s="60" t="s">
        <v>15</v>
      </c>
      <c r="M5" s="83" t="s">
        <v>16</v>
      </c>
      <c r="N5" s="490" t="s">
        <v>8</v>
      </c>
      <c r="O5" s="289" t="s">
        <v>35</v>
      </c>
      <c r="P5" s="651" t="s">
        <v>25</v>
      </c>
      <c r="S5" s="108" t="s">
        <v>96</v>
      </c>
    </row>
    <row r="6" spans="2:20">
      <c r="B6" s="431" t="s">
        <v>143</v>
      </c>
      <c r="C6" s="621">
        <v>1383</v>
      </c>
      <c r="D6" s="73" t="s">
        <v>9</v>
      </c>
      <c r="E6" s="97" t="s">
        <v>56</v>
      </c>
      <c r="F6" s="54">
        <v>89</v>
      </c>
      <c r="G6" s="55">
        <v>92</v>
      </c>
      <c r="H6" s="57">
        <v>97</v>
      </c>
      <c r="I6" s="56">
        <f t="shared" ref="I6:I17" si="0">SUM($F6:$H6)</f>
        <v>278</v>
      </c>
      <c r="J6" s="766">
        <v>94</v>
      </c>
      <c r="K6" s="767">
        <v>94</v>
      </c>
      <c r="L6" s="768">
        <v>99</v>
      </c>
      <c r="M6" s="56">
        <f t="shared" ref="M6:M17" si="1">SUM($J6:$L6)</f>
        <v>287</v>
      </c>
      <c r="N6" s="492">
        <f t="shared" ref="N6:N17" si="2">$M6+$I6</f>
        <v>565</v>
      </c>
      <c r="O6" s="921"/>
      <c r="P6" s="922"/>
    </row>
    <row r="7" spans="2:20">
      <c r="B7" s="431" t="s">
        <v>142</v>
      </c>
      <c r="C7" s="621">
        <v>2</v>
      </c>
      <c r="D7" s="73" t="s">
        <v>9</v>
      </c>
      <c r="E7" s="97" t="s">
        <v>47</v>
      </c>
      <c r="F7" s="417">
        <v>141</v>
      </c>
      <c r="G7" s="418">
        <v>141</v>
      </c>
      <c r="H7" s="57"/>
      <c r="I7" s="56">
        <f t="shared" si="0"/>
        <v>282</v>
      </c>
      <c r="J7" s="778">
        <v>93</v>
      </c>
      <c r="K7" s="779">
        <v>91</v>
      </c>
      <c r="L7" s="57">
        <v>96</v>
      </c>
      <c r="M7" s="56">
        <f t="shared" si="1"/>
        <v>280</v>
      </c>
      <c r="N7" s="492">
        <f t="shared" si="2"/>
        <v>562</v>
      </c>
      <c r="O7" s="921"/>
      <c r="P7" s="922"/>
    </row>
    <row r="8" spans="2:20" s="607" customFormat="1">
      <c r="B8" s="431" t="s">
        <v>155</v>
      </c>
      <c r="C8" s="621">
        <v>1960</v>
      </c>
      <c r="D8" s="73" t="s">
        <v>9</v>
      </c>
      <c r="E8" s="97" t="s">
        <v>45</v>
      </c>
      <c r="F8" s="604">
        <v>137</v>
      </c>
      <c r="G8" s="605">
        <v>134</v>
      </c>
      <c r="H8" s="57"/>
      <c r="I8" s="56">
        <f t="shared" si="0"/>
        <v>271</v>
      </c>
      <c r="J8" s="766">
        <v>92</v>
      </c>
      <c r="K8" s="767">
        <v>94</v>
      </c>
      <c r="L8" s="768">
        <v>94</v>
      </c>
      <c r="M8" s="56">
        <f t="shared" si="1"/>
        <v>280</v>
      </c>
      <c r="N8" s="492">
        <f t="shared" si="2"/>
        <v>551</v>
      </c>
      <c r="O8" s="921"/>
      <c r="P8" s="922"/>
      <c r="T8" s="158"/>
    </row>
    <row r="9" spans="2:20">
      <c r="B9" s="431" t="s">
        <v>160</v>
      </c>
      <c r="C9" s="621">
        <v>2434</v>
      </c>
      <c r="D9" s="432" t="s">
        <v>9</v>
      </c>
      <c r="E9" s="97" t="s">
        <v>55</v>
      </c>
      <c r="F9" s="54">
        <v>129</v>
      </c>
      <c r="G9" s="55">
        <v>135</v>
      </c>
      <c r="H9" s="57"/>
      <c r="I9" s="56">
        <f t="shared" si="0"/>
        <v>264</v>
      </c>
      <c r="J9" s="778">
        <v>92</v>
      </c>
      <c r="K9" s="779">
        <v>92</v>
      </c>
      <c r="L9" s="57">
        <v>93</v>
      </c>
      <c r="M9" s="56">
        <f t="shared" si="1"/>
        <v>277</v>
      </c>
      <c r="N9" s="492">
        <f t="shared" si="2"/>
        <v>541</v>
      </c>
      <c r="O9" s="921"/>
      <c r="P9" s="922"/>
    </row>
    <row r="10" spans="2:20" s="725" customFormat="1" ht="17.25" thickBot="1">
      <c r="B10" s="431" t="s">
        <v>162</v>
      </c>
      <c r="C10" s="621">
        <v>90</v>
      </c>
      <c r="D10" s="432" t="s">
        <v>9</v>
      </c>
      <c r="E10" s="106" t="s">
        <v>92</v>
      </c>
      <c r="F10" s="215">
        <v>133</v>
      </c>
      <c r="G10" s="723">
        <v>140</v>
      </c>
      <c r="H10" s="780"/>
      <c r="I10" s="324">
        <f t="shared" si="0"/>
        <v>273</v>
      </c>
      <c r="J10" s="828">
        <v>90</v>
      </c>
      <c r="K10" s="785">
        <v>83</v>
      </c>
      <c r="L10" s="829">
        <v>93</v>
      </c>
      <c r="M10" s="830">
        <f t="shared" si="1"/>
        <v>266</v>
      </c>
      <c r="N10" s="492">
        <f t="shared" si="2"/>
        <v>539</v>
      </c>
      <c r="O10" s="653" t="str">
        <f t="shared" ref="O10" si="3">IF(N10&gt;564,"Yes","NO")</f>
        <v>NO</v>
      </c>
      <c r="P10" s="724"/>
      <c r="T10" s="158"/>
    </row>
    <row r="11" spans="2:20">
      <c r="B11" s="428" t="s">
        <v>154</v>
      </c>
      <c r="C11" s="672">
        <v>506</v>
      </c>
      <c r="D11" s="70" t="s">
        <v>10</v>
      </c>
      <c r="E11" s="105" t="s">
        <v>55</v>
      </c>
      <c r="F11" s="214">
        <v>140</v>
      </c>
      <c r="G11" s="776">
        <v>135</v>
      </c>
      <c r="H11" s="777"/>
      <c r="I11" s="325">
        <f t="shared" si="0"/>
        <v>275</v>
      </c>
      <c r="J11" s="214">
        <v>94</v>
      </c>
      <c r="K11" s="776">
        <v>94</v>
      </c>
      <c r="L11" s="777">
        <v>97</v>
      </c>
      <c r="M11" s="437">
        <f t="shared" si="1"/>
        <v>285</v>
      </c>
      <c r="N11" s="491">
        <f t="shared" si="2"/>
        <v>560</v>
      </c>
      <c r="O11" s="750" t="str">
        <f>IF(N11&gt;564,"Yes","NO")</f>
        <v>NO</v>
      </c>
      <c r="P11" s="762" t="str">
        <f>IF(O11="Yes","M","")</f>
        <v/>
      </c>
    </row>
    <row r="12" spans="2:20" s="551" customFormat="1">
      <c r="B12" s="164" t="s">
        <v>148</v>
      </c>
      <c r="C12" s="623">
        <v>1539</v>
      </c>
      <c r="D12" s="72" t="s">
        <v>10</v>
      </c>
      <c r="E12" s="134" t="s">
        <v>47</v>
      </c>
      <c r="F12" s="567">
        <v>133</v>
      </c>
      <c r="G12" s="218">
        <v>134</v>
      </c>
      <c r="H12" s="568"/>
      <c r="I12" s="569">
        <f t="shared" si="0"/>
        <v>267</v>
      </c>
      <c r="J12" s="791">
        <v>93</v>
      </c>
      <c r="K12" s="787">
        <v>98</v>
      </c>
      <c r="L12" s="792">
        <v>91</v>
      </c>
      <c r="M12" s="570">
        <f t="shared" si="1"/>
        <v>282</v>
      </c>
      <c r="N12" s="557">
        <f t="shared" si="2"/>
        <v>549</v>
      </c>
      <c r="O12" s="653" t="str">
        <f>IF(N12&gt;564,"Yes","NO")</f>
        <v>NO</v>
      </c>
      <c r="P12" s="568"/>
      <c r="T12" s="158"/>
    </row>
    <row r="13" spans="2:20" s="607" customFormat="1">
      <c r="B13" s="431" t="s">
        <v>152</v>
      </c>
      <c r="C13" s="621">
        <v>1281</v>
      </c>
      <c r="D13" s="73" t="s">
        <v>10</v>
      </c>
      <c r="E13" s="106" t="s">
        <v>47</v>
      </c>
      <c r="F13" s="215">
        <v>123</v>
      </c>
      <c r="G13" s="779">
        <v>136</v>
      </c>
      <c r="H13" s="780"/>
      <c r="I13" s="324">
        <f t="shared" si="0"/>
        <v>259</v>
      </c>
      <c r="J13" s="789">
        <v>90</v>
      </c>
      <c r="K13" s="767">
        <v>92</v>
      </c>
      <c r="L13" s="790">
        <v>94</v>
      </c>
      <c r="M13" s="438">
        <f t="shared" si="1"/>
        <v>276</v>
      </c>
      <c r="N13" s="492">
        <f t="shared" si="2"/>
        <v>535</v>
      </c>
      <c r="O13" s="653" t="str">
        <f t="shared" ref="O13" si="4">IF(N13&gt;564,"Yes","NO")</f>
        <v>NO</v>
      </c>
      <c r="P13" s="765"/>
      <c r="T13" s="158"/>
    </row>
    <row r="14" spans="2:20">
      <c r="B14" s="431" t="s">
        <v>146</v>
      </c>
      <c r="C14" s="621">
        <v>1668</v>
      </c>
      <c r="D14" s="432" t="s">
        <v>10</v>
      </c>
      <c r="E14" s="106" t="s">
        <v>47</v>
      </c>
      <c r="F14" s="215">
        <v>136</v>
      </c>
      <c r="G14" s="779">
        <v>138</v>
      </c>
      <c r="H14" s="780"/>
      <c r="I14" s="324">
        <f t="shared" si="0"/>
        <v>274</v>
      </c>
      <c r="J14" s="215">
        <v>82</v>
      </c>
      <c r="K14" s="779">
        <v>92</v>
      </c>
      <c r="L14" s="780">
        <v>87</v>
      </c>
      <c r="M14" s="438">
        <f t="shared" si="1"/>
        <v>261</v>
      </c>
      <c r="N14" s="492">
        <f t="shared" si="2"/>
        <v>535</v>
      </c>
      <c r="O14" s="653" t="str">
        <f t="shared" ref="O14:O17" si="5">IF(N14&gt;564,"Yes","NO")</f>
        <v>NO</v>
      </c>
      <c r="P14" s="765" t="str">
        <f t="shared" ref="P14:P17" si="6">IF(O14="Yes","M","")</f>
        <v/>
      </c>
    </row>
    <row r="15" spans="2:20">
      <c r="B15" s="431" t="s">
        <v>144</v>
      </c>
      <c r="C15" s="621">
        <v>2218</v>
      </c>
      <c r="D15" s="73" t="s">
        <v>10</v>
      </c>
      <c r="E15" s="106" t="s">
        <v>47</v>
      </c>
      <c r="F15" s="215">
        <v>129</v>
      </c>
      <c r="G15" s="779">
        <v>133</v>
      </c>
      <c r="H15" s="780"/>
      <c r="I15" s="324">
        <f t="shared" si="0"/>
        <v>262</v>
      </c>
      <c r="J15" s="783">
        <v>88</v>
      </c>
      <c r="K15" s="767">
        <v>88</v>
      </c>
      <c r="L15" s="784">
        <v>91</v>
      </c>
      <c r="M15" s="438">
        <f t="shared" si="1"/>
        <v>267</v>
      </c>
      <c r="N15" s="492">
        <f t="shared" si="2"/>
        <v>529</v>
      </c>
      <c r="O15" s="653" t="str">
        <f t="shared" si="5"/>
        <v>NO</v>
      </c>
      <c r="P15" s="765" t="str">
        <f t="shared" si="6"/>
        <v/>
      </c>
    </row>
    <row r="16" spans="2:20" s="607" customFormat="1">
      <c r="B16" s="431" t="s">
        <v>159</v>
      </c>
      <c r="C16" s="621">
        <v>3623</v>
      </c>
      <c r="D16" s="432" t="s">
        <v>10</v>
      </c>
      <c r="E16" s="106" t="s">
        <v>47</v>
      </c>
      <c r="F16" s="215">
        <v>132</v>
      </c>
      <c r="G16" s="779">
        <v>129</v>
      </c>
      <c r="H16" s="780"/>
      <c r="I16" s="324">
        <f t="shared" si="0"/>
        <v>261</v>
      </c>
      <c r="J16" s="215">
        <v>85</v>
      </c>
      <c r="K16" s="779">
        <v>76</v>
      </c>
      <c r="L16" s="780">
        <v>91</v>
      </c>
      <c r="M16" s="438">
        <f t="shared" si="1"/>
        <v>252</v>
      </c>
      <c r="N16" s="492">
        <f t="shared" si="2"/>
        <v>513</v>
      </c>
      <c r="O16" s="653" t="str">
        <f t="shared" ref="O16" si="7">IF(N16&gt;564,"Yes","NO")</f>
        <v>NO</v>
      </c>
      <c r="P16" s="765"/>
      <c r="T16" s="158"/>
    </row>
    <row r="17" spans="2:20" ht="17.25" thickBot="1">
      <c r="B17" s="353" t="s">
        <v>150</v>
      </c>
      <c r="C17" s="622">
        <v>283</v>
      </c>
      <c r="D17" s="75" t="s">
        <v>10</v>
      </c>
      <c r="E17" s="107" t="s">
        <v>92</v>
      </c>
      <c r="F17" s="216">
        <v>119</v>
      </c>
      <c r="G17" s="781">
        <v>123</v>
      </c>
      <c r="H17" s="782"/>
      <c r="I17" s="833">
        <f t="shared" si="0"/>
        <v>242</v>
      </c>
      <c r="J17" s="835">
        <v>85</v>
      </c>
      <c r="K17" s="836">
        <v>84</v>
      </c>
      <c r="L17" s="837">
        <v>85</v>
      </c>
      <c r="M17" s="834">
        <f t="shared" si="1"/>
        <v>254</v>
      </c>
      <c r="N17" s="493">
        <f t="shared" si="2"/>
        <v>496</v>
      </c>
      <c r="O17" s="653" t="str">
        <f t="shared" si="5"/>
        <v>NO</v>
      </c>
      <c r="P17" s="765" t="str">
        <f t="shared" si="6"/>
        <v/>
      </c>
    </row>
    <row r="18" spans="2:20" s="543" customFormat="1">
      <c r="B18" s="431" t="s">
        <v>168</v>
      </c>
      <c r="C18" s="623">
        <v>1941</v>
      </c>
      <c r="D18" s="175" t="s">
        <v>11</v>
      </c>
      <c r="E18" s="97" t="s">
        <v>45</v>
      </c>
      <c r="F18" s="778">
        <v>123</v>
      </c>
      <c r="G18" s="779">
        <v>133</v>
      </c>
      <c r="H18" s="57"/>
      <c r="I18" s="56">
        <f>SUM($F18:$H18)</f>
        <v>256</v>
      </c>
      <c r="J18" s="778">
        <v>82</v>
      </c>
      <c r="K18" s="779">
        <v>84</v>
      </c>
      <c r="L18" s="57">
        <v>79</v>
      </c>
      <c r="M18" s="56">
        <f>SUM($J18:$L18)</f>
        <v>245</v>
      </c>
      <c r="N18" s="492">
        <f>$M18+$I18</f>
        <v>501</v>
      </c>
      <c r="O18" s="653" t="str">
        <f t="shared" ref="O18" si="8">IF(N18&gt;509,"Yes","NO")</f>
        <v>NO</v>
      </c>
      <c r="P18" s="765"/>
      <c r="T18" s="158"/>
    </row>
    <row r="19" spans="2:20">
      <c r="B19" s="164" t="s">
        <v>111</v>
      </c>
      <c r="C19" s="623">
        <v>1060</v>
      </c>
      <c r="D19" s="72" t="s">
        <v>11</v>
      </c>
      <c r="E19" s="831" t="s">
        <v>47</v>
      </c>
      <c r="F19" s="217">
        <v>125</v>
      </c>
      <c r="G19" s="218">
        <v>128</v>
      </c>
      <c r="H19" s="219"/>
      <c r="I19" s="832">
        <f t="shared" ref="I19:I21" si="9">SUM($F19:$H19)</f>
        <v>253</v>
      </c>
      <c r="J19" s="217">
        <v>71</v>
      </c>
      <c r="K19" s="218">
        <v>80</v>
      </c>
      <c r="L19" s="219">
        <v>84</v>
      </c>
      <c r="M19" s="832">
        <f t="shared" ref="M19:M21" si="10">SUM($J19:$L19)</f>
        <v>235</v>
      </c>
      <c r="N19" s="557">
        <f t="shared" ref="N19:N21" si="11">$M19+$I19</f>
        <v>488</v>
      </c>
      <c r="O19" s="652" t="str">
        <f t="shared" ref="O19:O21" si="12">IF(N19&gt;529,"Yes","NO")</f>
        <v>NO</v>
      </c>
      <c r="P19" s="793"/>
    </row>
    <row r="20" spans="2:20">
      <c r="B20" s="431" t="s">
        <v>147</v>
      </c>
      <c r="C20" s="621">
        <v>641</v>
      </c>
      <c r="D20" s="95" t="s">
        <v>11</v>
      </c>
      <c r="E20" s="91" t="s">
        <v>56</v>
      </c>
      <c r="F20" s="722">
        <v>134</v>
      </c>
      <c r="G20" s="723">
        <v>121</v>
      </c>
      <c r="H20" s="57"/>
      <c r="I20" s="56">
        <f t="shared" si="9"/>
        <v>255</v>
      </c>
      <c r="J20" s="722">
        <v>78</v>
      </c>
      <c r="K20" s="723">
        <v>77</v>
      </c>
      <c r="L20" s="57">
        <v>61</v>
      </c>
      <c r="M20" s="56">
        <f t="shared" si="10"/>
        <v>216</v>
      </c>
      <c r="N20" s="492">
        <f t="shared" si="11"/>
        <v>471</v>
      </c>
      <c r="O20" s="653" t="str">
        <f t="shared" si="12"/>
        <v>NO</v>
      </c>
      <c r="P20" s="654"/>
    </row>
    <row r="21" spans="2:20" ht="17.25" thickBot="1">
      <c r="B21" s="287" t="s">
        <v>41</v>
      </c>
      <c r="C21" s="643">
        <v>1465</v>
      </c>
      <c r="D21" s="435" t="s">
        <v>11</v>
      </c>
      <c r="E21" s="159" t="s">
        <v>45</v>
      </c>
      <c r="F21" s="869">
        <v>102</v>
      </c>
      <c r="G21" s="870">
        <v>115</v>
      </c>
      <c r="H21" s="871"/>
      <c r="I21" s="173">
        <f t="shared" si="9"/>
        <v>217</v>
      </c>
      <c r="J21" s="170">
        <v>80</v>
      </c>
      <c r="K21" s="171">
        <v>81</v>
      </c>
      <c r="L21" s="172">
        <v>78</v>
      </c>
      <c r="M21" s="173">
        <f t="shared" si="10"/>
        <v>239</v>
      </c>
      <c r="N21" s="494">
        <f t="shared" si="11"/>
        <v>456</v>
      </c>
      <c r="O21" s="653" t="str">
        <f t="shared" si="12"/>
        <v>NO</v>
      </c>
      <c r="P21" s="655"/>
    </row>
    <row r="22" spans="2:20">
      <c r="B22" s="428" t="s">
        <v>135</v>
      </c>
      <c r="C22" s="672">
        <v>1580</v>
      </c>
      <c r="D22" s="94" t="s">
        <v>12</v>
      </c>
      <c r="E22" s="88" t="s">
        <v>45</v>
      </c>
      <c r="F22" s="49">
        <v>121</v>
      </c>
      <c r="G22" s="50">
        <v>128</v>
      </c>
      <c r="H22" s="48"/>
      <c r="I22" s="86">
        <f t="shared" ref="I22:I29" si="13">SUM($F22:$H22)</f>
        <v>249</v>
      </c>
      <c r="J22" s="720">
        <v>72</v>
      </c>
      <c r="K22" s="721">
        <v>69</v>
      </c>
      <c r="L22" s="48">
        <v>82</v>
      </c>
      <c r="M22" s="86">
        <f t="shared" ref="M22:M29" si="14">SUM($J22:$L22)</f>
        <v>223</v>
      </c>
      <c r="N22" s="491">
        <f t="shared" ref="N22:N29" si="15">$M22+$I22</f>
        <v>472</v>
      </c>
      <c r="O22" s="652" t="str">
        <f t="shared" ref="O22:O28" si="16">IF(N22&gt;509,"Yes","NO")</f>
        <v>NO</v>
      </c>
      <c r="P22" s="657"/>
    </row>
    <row r="23" spans="2:20" s="607" customFormat="1">
      <c r="B23" s="164" t="s">
        <v>112</v>
      </c>
      <c r="C23" s="623">
        <v>3624</v>
      </c>
      <c r="D23" s="129" t="s">
        <v>12</v>
      </c>
      <c r="E23" s="130" t="s">
        <v>92</v>
      </c>
      <c r="F23" s="217">
        <v>104</v>
      </c>
      <c r="G23" s="218">
        <v>117</v>
      </c>
      <c r="H23" s="219"/>
      <c r="I23" s="56">
        <f t="shared" si="13"/>
        <v>221</v>
      </c>
      <c r="J23" s="217">
        <v>74</v>
      </c>
      <c r="K23" s="218">
        <v>84</v>
      </c>
      <c r="L23" s="219">
        <v>84</v>
      </c>
      <c r="M23" s="56">
        <f t="shared" si="14"/>
        <v>242</v>
      </c>
      <c r="N23" s="492">
        <f t="shared" si="15"/>
        <v>463</v>
      </c>
      <c r="O23" s="653" t="str">
        <f t="shared" ref="O23" si="17">IF(N23&gt;509,"Yes","NO")</f>
        <v>NO</v>
      </c>
      <c r="P23" s="661"/>
      <c r="T23" s="158"/>
    </row>
    <row r="24" spans="2:20" s="607" customFormat="1">
      <c r="B24" s="164" t="s">
        <v>163</v>
      </c>
      <c r="C24" s="623">
        <v>2036</v>
      </c>
      <c r="D24" s="129" t="s">
        <v>12</v>
      </c>
      <c r="E24" s="130" t="s">
        <v>56</v>
      </c>
      <c r="F24" s="217">
        <v>96</v>
      </c>
      <c r="G24" s="218">
        <v>100</v>
      </c>
      <c r="H24" s="219"/>
      <c r="I24" s="56">
        <f t="shared" si="13"/>
        <v>196</v>
      </c>
      <c r="J24" s="786">
        <v>79</v>
      </c>
      <c r="K24" s="787">
        <v>89</v>
      </c>
      <c r="L24" s="788">
        <v>83</v>
      </c>
      <c r="M24" s="56">
        <f t="shared" si="14"/>
        <v>251</v>
      </c>
      <c r="N24" s="492">
        <f t="shared" si="15"/>
        <v>447</v>
      </c>
      <c r="O24" s="653" t="str">
        <f t="shared" ref="O24" si="18">IF(N24&gt;509,"Yes","NO")</f>
        <v>NO</v>
      </c>
      <c r="P24" s="661"/>
      <c r="T24" s="158"/>
    </row>
    <row r="25" spans="2:20">
      <c r="B25" s="431" t="s">
        <v>134</v>
      </c>
      <c r="C25" s="621">
        <v>1577</v>
      </c>
      <c r="D25" s="95" t="s">
        <v>12</v>
      </c>
      <c r="E25" s="91" t="s">
        <v>45</v>
      </c>
      <c r="F25" s="763">
        <v>123</v>
      </c>
      <c r="G25" s="764">
        <v>115</v>
      </c>
      <c r="H25" s="57"/>
      <c r="I25" s="56">
        <f t="shared" si="13"/>
        <v>238</v>
      </c>
      <c r="J25" s="763">
        <v>86</v>
      </c>
      <c r="K25" s="764">
        <v>56</v>
      </c>
      <c r="L25" s="57">
        <v>65</v>
      </c>
      <c r="M25" s="56">
        <f t="shared" si="14"/>
        <v>207</v>
      </c>
      <c r="N25" s="492">
        <f t="shared" si="15"/>
        <v>445</v>
      </c>
      <c r="O25" s="653" t="str">
        <f t="shared" si="16"/>
        <v>NO</v>
      </c>
      <c r="P25" s="658"/>
      <c r="R25" s="419"/>
      <c r="S25" s="419"/>
    </row>
    <row r="26" spans="2:20" s="607" customFormat="1">
      <c r="B26" s="431" t="s">
        <v>133</v>
      </c>
      <c r="C26" s="623">
        <v>723</v>
      </c>
      <c r="D26" s="129" t="s">
        <v>12</v>
      </c>
      <c r="E26" s="91" t="s">
        <v>45</v>
      </c>
      <c r="F26" s="763">
        <v>132</v>
      </c>
      <c r="G26" s="764">
        <v>134</v>
      </c>
      <c r="H26" s="57"/>
      <c r="I26" s="56">
        <f t="shared" si="13"/>
        <v>266</v>
      </c>
      <c r="J26" s="763">
        <v>45</v>
      </c>
      <c r="K26" s="764">
        <v>36</v>
      </c>
      <c r="L26" s="57">
        <v>75</v>
      </c>
      <c r="M26" s="56">
        <f t="shared" si="14"/>
        <v>156</v>
      </c>
      <c r="N26" s="492">
        <f t="shared" si="15"/>
        <v>422</v>
      </c>
      <c r="O26" s="653" t="str">
        <f t="shared" ref="O26" si="19">IF(N26&gt;509,"Yes","NO")</f>
        <v>NO</v>
      </c>
      <c r="P26" s="658"/>
      <c r="T26" s="158"/>
    </row>
    <row r="27" spans="2:20" s="607" customFormat="1">
      <c r="B27" s="431" t="s">
        <v>183</v>
      </c>
      <c r="C27" s="623">
        <v>1619</v>
      </c>
      <c r="D27" s="129" t="s">
        <v>12</v>
      </c>
      <c r="E27" s="91" t="s">
        <v>47</v>
      </c>
      <c r="F27" s="763">
        <v>85</v>
      </c>
      <c r="G27" s="764">
        <v>97</v>
      </c>
      <c r="H27" s="57"/>
      <c r="I27" s="56">
        <f t="shared" si="13"/>
        <v>182</v>
      </c>
      <c r="J27" s="763">
        <v>79</v>
      </c>
      <c r="K27" s="764">
        <v>73</v>
      </c>
      <c r="L27" s="57">
        <v>80</v>
      </c>
      <c r="M27" s="56">
        <f t="shared" si="14"/>
        <v>232</v>
      </c>
      <c r="N27" s="492">
        <f t="shared" si="15"/>
        <v>414</v>
      </c>
      <c r="O27" s="653" t="str">
        <f t="shared" ref="O27" si="20">IF(N27&gt;509,"Yes","NO")</f>
        <v>NO</v>
      </c>
      <c r="P27" s="658"/>
      <c r="T27" s="158"/>
    </row>
    <row r="28" spans="2:20" s="543" customFormat="1">
      <c r="B28" s="431" t="s">
        <v>161</v>
      </c>
      <c r="C28" s="623">
        <v>1723</v>
      </c>
      <c r="D28" s="129" t="s">
        <v>12</v>
      </c>
      <c r="E28" s="97" t="s">
        <v>56</v>
      </c>
      <c r="F28" s="763">
        <v>103</v>
      </c>
      <c r="G28" s="764">
        <v>97</v>
      </c>
      <c r="H28" s="57"/>
      <c r="I28" s="56">
        <f t="shared" si="13"/>
        <v>200</v>
      </c>
      <c r="J28" s="763">
        <v>61</v>
      </c>
      <c r="K28" s="764">
        <v>70</v>
      </c>
      <c r="L28" s="57">
        <v>70</v>
      </c>
      <c r="M28" s="56">
        <f t="shared" si="14"/>
        <v>201</v>
      </c>
      <c r="N28" s="492">
        <f t="shared" si="15"/>
        <v>401</v>
      </c>
      <c r="O28" s="653" t="str">
        <f t="shared" si="16"/>
        <v>NO</v>
      </c>
      <c r="P28" s="606"/>
      <c r="T28" s="158"/>
    </row>
    <row r="29" spans="2:20" ht="17.25" thickBot="1">
      <c r="B29" s="431" t="s">
        <v>151</v>
      </c>
      <c r="C29" s="621">
        <v>3608</v>
      </c>
      <c r="D29" s="95" t="s">
        <v>12</v>
      </c>
      <c r="E29" s="91" t="s">
        <v>92</v>
      </c>
      <c r="F29" s="763">
        <v>96</v>
      </c>
      <c r="G29" s="764">
        <v>109</v>
      </c>
      <c r="H29" s="57"/>
      <c r="I29" s="56">
        <f t="shared" si="13"/>
        <v>205</v>
      </c>
      <c r="J29" s="763">
        <v>65</v>
      </c>
      <c r="K29" s="764">
        <v>76</v>
      </c>
      <c r="L29" s="57">
        <v>49</v>
      </c>
      <c r="M29" s="56">
        <f t="shared" si="14"/>
        <v>190</v>
      </c>
      <c r="N29" s="492">
        <f t="shared" si="15"/>
        <v>395</v>
      </c>
      <c r="O29" s="653" t="str">
        <f t="shared" ref="O29" si="21">IF(N29&gt;509,"Yes","NO")</f>
        <v>NO</v>
      </c>
      <c r="P29" s="606" t="str">
        <f t="shared" ref="P29" si="22">IF(O29="Yes","S","")</f>
        <v/>
      </c>
    </row>
    <row r="30" spans="2:20" ht="24" thickBot="1">
      <c r="B30" s="92" t="s">
        <v>28</v>
      </c>
      <c r="C30" s="917" t="s">
        <v>31</v>
      </c>
      <c r="D30" s="918"/>
      <c r="E30" s="918"/>
      <c r="F30" s="918"/>
      <c r="G30" s="918"/>
      <c r="H30" s="918"/>
      <c r="I30" s="918"/>
      <c r="J30" s="918"/>
      <c r="K30" s="918"/>
      <c r="L30" s="918"/>
      <c r="M30" s="918"/>
      <c r="N30" s="919"/>
      <c r="O30" s="497"/>
      <c r="P30" s="145"/>
    </row>
    <row r="31" spans="2:20">
      <c r="Q31" s="538"/>
      <c r="R31" s="539"/>
      <c r="S31" s="539"/>
    </row>
    <row r="32" spans="2:20" ht="18.75" customHeight="1">
      <c r="B32" s="630"/>
      <c r="C32" s="662"/>
      <c r="D32" s="920"/>
      <c r="E32" s="920"/>
      <c r="F32" s="630"/>
      <c r="G32" s="920"/>
      <c r="H32" s="920"/>
      <c r="I32" s="920"/>
      <c r="J32" s="630"/>
      <c r="K32" s="920"/>
      <c r="L32" s="920"/>
      <c r="M32" s="920"/>
      <c r="N32" s="663"/>
      <c r="O32" s="664"/>
      <c r="P32" s="664"/>
      <c r="Q32" s="538"/>
      <c r="R32" s="538"/>
      <c r="S32" s="538"/>
    </row>
    <row r="33" spans="2:19" ht="6" customHeight="1">
      <c r="B33" s="920"/>
      <c r="C33" s="920"/>
      <c r="D33" s="920"/>
      <c r="E33" s="920"/>
      <c r="F33" s="920"/>
      <c r="G33" s="920"/>
      <c r="H33" s="920"/>
      <c r="I33" s="920"/>
      <c r="J33" s="920"/>
      <c r="K33" s="920"/>
      <c r="L33" s="920"/>
      <c r="M33" s="920"/>
      <c r="N33" s="663"/>
      <c r="O33" s="664"/>
      <c r="P33" s="664"/>
      <c r="Q33" s="538"/>
      <c r="R33" s="540"/>
      <c r="S33" s="540"/>
    </row>
    <row r="34" spans="2:19" ht="18.75" customHeight="1">
      <c r="B34" s="630"/>
      <c r="C34" s="662"/>
      <c r="D34" s="920"/>
      <c r="E34" s="920"/>
      <c r="F34" s="630"/>
      <c r="G34" s="920"/>
      <c r="H34" s="920"/>
      <c r="I34" s="920"/>
      <c r="J34" s="630"/>
      <c r="K34" s="920"/>
      <c r="L34" s="920"/>
      <c r="M34" s="920"/>
      <c r="N34" s="663"/>
      <c r="O34" s="664"/>
      <c r="P34" s="664"/>
      <c r="Q34" s="538"/>
      <c r="R34" s="540"/>
      <c r="S34" s="540"/>
    </row>
    <row r="35" spans="2:19" ht="7.5" customHeight="1">
      <c r="B35" s="920"/>
      <c r="C35" s="920"/>
      <c r="D35" s="920"/>
      <c r="E35" s="920"/>
      <c r="F35" s="920"/>
      <c r="G35" s="920"/>
      <c r="H35" s="920"/>
      <c r="I35" s="920"/>
      <c r="J35" s="920"/>
      <c r="K35" s="920"/>
      <c r="L35" s="920"/>
      <c r="M35" s="920"/>
      <c r="N35" s="663"/>
      <c r="O35" s="664"/>
      <c r="P35" s="664"/>
      <c r="Q35" s="540"/>
      <c r="R35" s="540"/>
      <c r="S35" s="540"/>
    </row>
    <row r="36" spans="2:19">
      <c r="B36" s="630"/>
      <c r="C36" s="662"/>
      <c r="D36" s="920"/>
      <c r="E36" s="920"/>
      <c r="F36" s="630"/>
      <c r="G36" s="920"/>
      <c r="H36" s="920"/>
      <c r="I36" s="920"/>
      <c r="J36" s="630"/>
      <c r="K36" s="920"/>
      <c r="L36" s="920"/>
      <c r="M36" s="920"/>
      <c r="N36" s="663"/>
      <c r="O36" s="664"/>
      <c r="P36" s="664"/>
      <c r="Q36" s="538"/>
      <c r="R36" s="540"/>
      <c r="S36" s="540"/>
    </row>
    <row r="37" spans="2:19" ht="6" customHeight="1">
      <c r="B37" s="920"/>
      <c r="C37" s="920"/>
      <c r="D37" s="920"/>
      <c r="E37" s="920"/>
      <c r="F37" s="920"/>
      <c r="G37" s="920"/>
      <c r="H37" s="920"/>
      <c r="I37" s="920"/>
      <c r="J37" s="920"/>
      <c r="K37" s="920"/>
      <c r="L37" s="920"/>
      <c r="M37" s="920"/>
      <c r="N37" s="663"/>
      <c r="O37" s="664"/>
      <c r="P37" s="664"/>
      <c r="Q37" s="540"/>
      <c r="R37" s="540"/>
      <c r="S37" s="540"/>
    </row>
    <row r="38" spans="2:19">
      <c r="B38" s="630"/>
      <c r="C38" s="662"/>
      <c r="D38" s="920"/>
      <c r="E38" s="920"/>
      <c r="F38" s="630"/>
      <c r="G38" s="920"/>
      <c r="H38" s="920"/>
      <c r="I38" s="920"/>
      <c r="J38" s="630"/>
      <c r="K38" s="920"/>
      <c r="L38" s="920"/>
      <c r="M38" s="920"/>
      <c r="N38" s="663"/>
      <c r="O38" s="664"/>
      <c r="P38" s="664"/>
      <c r="Q38" s="538"/>
      <c r="R38" s="538"/>
      <c r="S38" s="538"/>
    </row>
    <row r="39" spans="2:19" ht="7.5" customHeight="1">
      <c r="B39" s="630"/>
      <c r="C39" s="665"/>
      <c r="D39" s="666"/>
      <c r="E39" s="667"/>
      <c r="F39" s="664"/>
      <c r="G39" s="664"/>
      <c r="H39" s="664"/>
      <c r="I39" s="664"/>
      <c r="J39" s="664"/>
      <c r="K39" s="664"/>
      <c r="L39" s="664"/>
      <c r="M39" s="664"/>
      <c r="N39" s="663"/>
      <c r="O39" s="664"/>
      <c r="P39" s="664"/>
    </row>
    <row r="40" spans="2:19" ht="30" customHeight="1">
      <c r="B40" s="925"/>
      <c r="C40" s="925"/>
      <c r="D40" s="666"/>
      <c r="E40" s="667"/>
      <c r="F40" s="927"/>
      <c r="G40" s="927"/>
      <c r="H40" s="927"/>
      <c r="I40" s="927"/>
      <c r="J40" s="927"/>
      <c r="K40" s="927"/>
      <c r="L40" s="927"/>
      <c r="M40" s="927"/>
      <c r="N40" s="663"/>
      <c r="O40" s="664"/>
      <c r="P40" s="664"/>
    </row>
    <row r="41" spans="2:19" ht="16.5" customHeight="1">
      <c r="B41" s="635"/>
      <c r="C41" s="636"/>
      <c r="D41" s="666"/>
      <c r="E41" s="667"/>
      <c r="F41" s="668"/>
      <c r="G41" s="929"/>
      <c r="H41" s="929"/>
      <c r="I41" s="929"/>
      <c r="J41" s="929"/>
      <c r="K41" s="929"/>
      <c r="L41" s="929"/>
      <c r="M41" s="669"/>
      <c r="N41" s="663"/>
      <c r="O41" s="664"/>
      <c r="P41" s="664"/>
    </row>
    <row r="42" spans="2:19">
      <c r="B42" s="635"/>
      <c r="C42" s="636"/>
      <c r="D42" s="666"/>
      <c r="E42" s="667"/>
      <c r="F42" s="923"/>
      <c r="G42" s="923"/>
      <c r="H42" s="923"/>
      <c r="I42" s="923"/>
      <c r="J42" s="923"/>
      <c r="K42" s="923"/>
      <c r="L42" s="923"/>
      <c r="M42" s="923"/>
      <c r="N42" s="663"/>
      <c r="O42" s="926"/>
      <c r="P42" s="926"/>
    </row>
    <row r="43" spans="2:19">
      <c r="B43" s="635"/>
      <c r="C43" s="636"/>
      <c r="D43" s="666"/>
      <c r="E43" s="667"/>
      <c r="F43" s="670"/>
      <c r="G43" s="924"/>
      <c r="H43" s="924"/>
      <c r="I43" s="924"/>
      <c r="J43" s="924"/>
      <c r="K43" s="924"/>
      <c r="L43" s="924"/>
      <c r="M43" s="671"/>
      <c r="N43" s="663"/>
      <c r="O43" s="630"/>
      <c r="P43" s="630"/>
    </row>
    <row r="44" spans="2:19">
      <c r="B44" s="635"/>
      <c r="C44" s="636"/>
      <c r="D44" s="666"/>
      <c r="E44" s="667"/>
      <c r="F44" s="670"/>
      <c r="G44" s="924"/>
      <c r="H44" s="924"/>
      <c r="I44" s="924"/>
      <c r="J44" s="924"/>
      <c r="K44" s="924"/>
      <c r="L44" s="924"/>
      <c r="M44" s="671"/>
      <c r="N44" s="663"/>
      <c r="O44" s="630"/>
      <c r="P44" s="630"/>
    </row>
    <row r="45" spans="2:19">
      <c r="B45" s="635"/>
      <c r="C45" s="636"/>
      <c r="D45" s="666"/>
      <c r="E45" s="667"/>
      <c r="F45" s="670"/>
      <c r="G45" s="924"/>
      <c r="H45" s="924"/>
      <c r="I45" s="924"/>
      <c r="J45" s="924"/>
      <c r="K45" s="924"/>
      <c r="L45" s="924"/>
      <c r="M45" s="671"/>
      <c r="N45" s="663"/>
      <c r="O45" s="630"/>
      <c r="P45" s="630"/>
    </row>
    <row r="46" spans="2:19">
      <c r="B46" s="635"/>
      <c r="C46" s="636"/>
      <c r="D46" s="666"/>
      <c r="E46" s="667"/>
      <c r="F46" s="670"/>
      <c r="G46" s="924"/>
      <c r="H46" s="924"/>
      <c r="I46" s="924"/>
      <c r="J46" s="924"/>
      <c r="K46" s="924"/>
      <c r="L46" s="924"/>
      <c r="M46" s="671"/>
      <c r="N46" s="663"/>
      <c r="O46" s="630"/>
      <c r="P46" s="630"/>
    </row>
    <row r="47" spans="2:19">
      <c r="B47" s="635"/>
      <c r="C47" s="636"/>
      <c r="D47" s="666"/>
      <c r="E47" s="667"/>
      <c r="F47" s="928"/>
      <c r="G47" s="928"/>
      <c r="H47" s="928"/>
      <c r="I47" s="664"/>
      <c r="J47" s="664"/>
      <c r="K47" s="664"/>
      <c r="L47" s="664"/>
      <c r="M47" s="664"/>
      <c r="N47" s="663"/>
      <c r="O47" s="630"/>
      <c r="P47" s="630"/>
    </row>
    <row r="48" spans="2:19">
      <c r="B48" s="635"/>
      <c r="C48" s="636"/>
      <c r="D48" s="666"/>
      <c r="E48" s="667"/>
      <c r="F48" s="923"/>
      <c r="G48" s="923"/>
      <c r="H48" s="923"/>
      <c r="I48" s="923"/>
      <c r="J48" s="923"/>
      <c r="K48" s="923"/>
      <c r="L48" s="923"/>
      <c r="M48" s="923"/>
      <c r="N48" s="663"/>
      <c r="O48" s="664"/>
      <c r="P48" s="664"/>
    </row>
    <row r="49" spans="2:16">
      <c r="B49" s="635"/>
      <c r="C49" s="641"/>
      <c r="D49" s="666"/>
      <c r="E49" s="667"/>
      <c r="F49" s="670"/>
      <c r="G49" s="924"/>
      <c r="H49" s="924"/>
      <c r="I49" s="924"/>
      <c r="J49" s="924"/>
      <c r="K49" s="924"/>
      <c r="L49" s="924"/>
      <c r="M49" s="671"/>
      <c r="N49" s="663"/>
      <c r="O49" s="930"/>
      <c r="P49" s="930"/>
    </row>
    <row r="50" spans="2:16">
      <c r="B50" s="630"/>
      <c r="C50" s="665"/>
      <c r="D50" s="666"/>
      <c r="E50" s="667"/>
      <c r="F50" s="670"/>
      <c r="G50" s="924"/>
      <c r="H50" s="924"/>
      <c r="I50" s="924"/>
      <c r="J50" s="924"/>
      <c r="K50" s="924"/>
      <c r="L50" s="924"/>
      <c r="M50" s="671"/>
      <c r="N50" s="663"/>
      <c r="O50" s="920"/>
      <c r="P50" s="920"/>
    </row>
    <row r="51" spans="2:16">
      <c r="B51" s="630"/>
      <c r="C51" s="665"/>
      <c r="D51" s="666"/>
      <c r="E51" s="667"/>
      <c r="F51" s="670"/>
      <c r="G51" s="924"/>
      <c r="H51" s="924"/>
      <c r="I51" s="924"/>
      <c r="J51" s="924"/>
      <c r="K51" s="924"/>
      <c r="L51" s="924"/>
      <c r="M51" s="671"/>
      <c r="N51" s="663"/>
      <c r="O51" s="928"/>
      <c r="P51" s="928"/>
    </row>
    <row r="52" spans="2:16">
      <c r="B52" s="630"/>
      <c r="C52" s="665"/>
      <c r="D52" s="666"/>
      <c r="E52" s="667"/>
      <c r="F52" s="670"/>
      <c r="G52" s="924"/>
      <c r="H52" s="924"/>
      <c r="I52" s="924"/>
      <c r="J52" s="924"/>
      <c r="K52" s="924"/>
      <c r="L52" s="924"/>
      <c r="M52" s="671"/>
      <c r="N52" s="663"/>
      <c r="O52" s="920"/>
      <c r="P52" s="920"/>
    </row>
    <row r="53" spans="2:16">
      <c r="B53" s="630"/>
      <c r="C53" s="665"/>
      <c r="D53" s="666"/>
      <c r="E53" s="667"/>
      <c r="F53" s="664"/>
      <c r="G53" s="664"/>
      <c r="H53" s="664"/>
      <c r="I53" s="664"/>
      <c r="J53" s="664"/>
      <c r="K53" s="664"/>
      <c r="L53" s="664"/>
      <c r="M53" s="664"/>
      <c r="N53" s="663"/>
      <c r="O53" s="928"/>
      <c r="P53" s="928"/>
    </row>
    <row r="54" spans="2:16">
      <c r="B54" s="630"/>
      <c r="C54" s="665"/>
      <c r="D54" s="666"/>
      <c r="E54" s="667"/>
      <c r="F54" s="664"/>
      <c r="G54" s="664"/>
      <c r="H54" s="664"/>
      <c r="I54" s="664"/>
      <c r="J54" s="664"/>
      <c r="K54" s="664"/>
      <c r="L54" s="664"/>
      <c r="M54" s="664"/>
      <c r="N54" s="663"/>
      <c r="O54" s="920"/>
      <c r="P54" s="920"/>
    </row>
  </sheetData>
  <sortState ref="B22:N29">
    <sortCondition descending="1" ref="N22"/>
  </sortState>
  <mergeCells count="41">
    <mergeCell ref="G52:L52"/>
    <mergeCell ref="O49:P49"/>
    <mergeCell ref="O50:P50"/>
    <mergeCell ref="O52:P52"/>
    <mergeCell ref="O54:P54"/>
    <mergeCell ref="O51:P51"/>
    <mergeCell ref="O53:P53"/>
    <mergeCell ref="O42:P42"/>
    <mergeCell ref="F40:M40"/>
    <mergeCell ref="F47:H47"/>
    <mergeCell ref="G41:L41"/>
    <mergeCell ref="G43:L43"/>
    <mergeCell ref="G44:L44"/>
    <mergeCell ref="G45:L45"/>
    <mergeCell ref="G46:L46"/>
    <mergeCell ref="F42:M42"/>
    <mergeCell ref="F48:M48"/>
    <mergeCell ref="G49:L49"/>
    <mergeCell ref="G50:L50"/>
    <mergeCell ref="G51:L51"/>
    <mergeCell ref="B35:M35"/>
    <mergeCell ref="B37:M37"/>
    <mergeCell ref="K36:M36"/>
    <mergeCell ref="B40:C40"/>
    <mergeCell ref="D36:E36"/>
    <mergeCell ref="D38:E38"/>
    <mergeCell ref="K38:M38"/>
    <mergeCell ref="G36:I36"/>
    <mergeCell ref="G38:I38"/>
    <mergeCell ref="B2:H2"/>
    <mergeCell ref="B4:P4"/>
    <mergeCell ref="I2:P2"/>
    <mergeCell ref="C30:N30"/>
    <mergeCell ref="D34:E34"/>
    <mergeCell ref="O6:P9"/>
    <mergeCell ref="B33:M33"/>
    <mergeCell ref="D32:E32"/>
    <mergeCell ref="G32:I32"/>
    <mergeCell ref="K32:M32"/>
    <mergeCell ref="K34:M34"/>
    <mergeCell ref="G34:I34"/>
  </mergeCells>
  <pageMargins left="0.23622047244094491" right="0.23622047244094491" top="0.74803149606299213" bottom="0.74803149606299213" header="0.31496062992125984" footer="0.31496062992125984"/>
  <pageSetup paperSize="9" scale="54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2:M32"/>
  <sheetViews>
    <sheetView zoomScale="90" zoomScaleNormal="90" workbookViewId="0">
      <selection activeCell="B17" sqref="B17:M17"/>
    </sheetView>
  </sheetViews>
  <sheetFormatPr defaultRowHeight="15"/>
  <cols>
    <col min="1" max="1" width="4.140625" customWidth="1"/>
    <col min="2" max="2" width="22" style="154" customWidth="1"/>
    <col min="3" max="3" width="5.7109375" customWidth="1"/>
    <col min="4" max="4" width="6.5703125" customWidth="1"/>
    <col min="14" max="14" width="3.42578125" customWidth="1"/>
  </cols>
  <sheetData>
    <row r="2" spans="2:13" ht="15.75" thickBot="1"/>
    <row r="3" spans="2:13" ht="29.25" customHeight="1" thickBot="1">
      <c r="B3" s="908" t="s">
        <v>138</v>
      </c>
      <c r="C3" s="909"/>
      <c r="D3" s="909"/>
      <c r="E3" s="909"/>
      <c r="F3" s="909"/>
      <c r="G3" s="909"/>
      <c r="H3" s="910"/>
      <c r="I3" s="914" t="s">
        <v>139</v>
      </c>
      <c r="J3" s="915"/>
      <c r="K3" s="915"/>
      <c r="L3" s="916"/>
    </row>
    <row r="4" spans="2:13" ht="17.25" thickBot="1">
      <c r="B4" s="158"/>
      <c r="C4" s="61"/>
      <c r="D4" s="46"/>
      <c r="E4" s="62"/>
      <c r="F4" s="47"/>
      <c r="G4" s="47"/>
      <c r="H4" s="47"/>
      <c r="I4" s="47"/>
      <c r="J4" s="47"/>
      <c r="K4" s="47"/>
      <c r="L4" s="47"/>
    </row>
    <row r="5" spans="2:13" ht="21" thickBot="1">
      <c r="B5" s="911" t="s">
        <v>217</v>
      </c>
      <c r="C5" s="912"/>
      <c r="D5" s="912"/>
      <c r="E5" s="912"/>
      <c r="F5" s="912"/>
      <c r="G5" s="912"/>
      <c r="H5" s="912"/>
      <c r="I5" s="912"/>
      <c r="J5" s="115"/>
    </row>
    <row r="6" spans="2:13" ht="26.25" thickBot="1">
      <c r="B6" s="163" t="s">
        <v>0</v>
      </c>
      <c r="C6" s="140" t="s">
        <v>1</v>
      </c>
      <c r="D6" s="141" t="s">
        <v>43</v>
      </c>
      <c r="E6" s="76" t="s">
        <v>44</v>
      </c>
      <c r="F6" s="546" t="s">
        <v>37</v>
      </c>
      <c r="G6" s="5" t="s">
        <v>36</v>
      </c>
      <c r="H6" s="547" t="s">
        <v>34</v>
      </c>
      <c r="I6" s="283" t="s">
        <v>8</v>
      </c>
      <c r="J6" s="15" t="s">
        <v>35</v>
      </c>
      <c r="K6" s="16" t="s">
        <v>27</v>
      </c>
      <c r="L6" s="1026" t="s">
        <v>95</v>
      </c>
      <c r="M6" s="1027"/>
    </row>
    <row r="7" spans="2:13" ht="18.75">
      <c r="B7" s="434" t="s">
        <v>59</v>
      </c>
      <c r="C7" s="202">
        <v>1809</v>
      </c>
      <c r="D7" s="435" t="s">
        <v>9</v>
      </c>
      <c r="E7" s="127" t="s">
        <v>55</v>
      </c>
      <c r="F7" s="10">
        <v>122</v>
      </c>
      <c r="G7" s="10">
        <v>125</v>
      </c>
      <c r="H7" s="11"/>
      <c r="I7" s="37">
        <f>SUM(F7:H7)</f>
        <v>247</v>
      </c>
      <c r="J7" s="1019"/>
      <c r="K7" s="1014"/>
      <c r="L7" s="1022"/>
      <c r="M7" s="1023"/>
    </row>
    <row r="8" spans="2:13" ht="19.5" thickBot="1">
      <c r="B8" s="353" t="s">
        <v>58</v>
      </c>
      <c r="C8" s="103">
        <v>1476</v>
      </c>
      <c r="D8" s="354" t="s">
        <v>9</v>
      </c>
      <c r="E8" s="98" t="s">
        <v>47</v>
      </c>
      <c r="F8" s="21">
        <v>107</v>
      </c>
      <c r="G8" s="21">
        <v>137</v>
      </c>
      <c r="H8" s="12"/>
      <c r="I8" s="36">
        <f>SUM(F8:H8)</f>
        <v>244</v>
      </c>
      <c r="J8" s="1020"/>
      <c r="K8" s="1021"/>
      <c r="L8" s="1022"/>
      <c r="M8" s="1023"/>
    </row>
    <row r="9" spans="2:13" ht="18.75">
      <c r="B9" s="428" t="s">
        <v>206</v>
      </c>
      <c r="C9" s="101">
        <v>1942</v>
      </c>
      <c r="D9" s="94" t="s">
        <v>12</v>
      </c>
      <c r="E9" s="99" t="s">
        <v>45</v>
      </c>
      <c r="F9" s="18">
        <v>117</v>
      </c>
      <c r="G9" s="18">
        <v>121</v>
      </c>
      <c r="H9" s="13"/>
      <c r="I9" s="37">
        <f>SUM(F9:H9)</f>
        <v>238</v>
      </c>
      <c r="J9" s="29" t="str">
        <f t="shared" ref="J9:J11" si="0">IF(I9&gt;239,"Yes","NO")</f>
        <v>NO</v>
      </c>
      <c r="K9" s="295" t="str">
        <f t="shared" ref="K9:K11" si="1">IF(J9="Yes","S","")</f>
        <v/>
      </c>
      <c r="L9" s="1022"/>
      <c r="M9" s="1023"/>
    </row>
    <row r="10" spans="2:13" ht="18.75">
      <c r="B10" s="164" t="s">
        <v>205</v>
      </c>
      <c r="C10" s="128">
        <v>1791</v>
      </c>
      <c r="D10" s="129" t="s">
        <v>12</v>
      </c>
      <c r="E10" s="130" t="s">
        <v>45</v>
      </c>
      <c r="F10" s="10">
        <v>107</v>
      </c>
      <c r="G10" s="10">
        <v>93</v>
      </c>
      <c r="H10" s="11"/>
      <c r="I10" s="37">
        <f>SUM(F10:H10)</f>
        <v>200</v>
      </c>
      <c r="J10" s="27" t="str">
        <f t="shared" si="0"/>
        <v>NO</v>
      </c>
      <c r="K10" s="295"/>
      <c r="L10" s="772"/>
      <c r="M10" s="773"/>
    </row>
    <row r="11" spans="2:13" ht="19.5" thickBot="1">
      <c r="B11" s="431" t="s">
        <v>203</v>
      </c>
      <c r="C11" s="102">
        <v>1814</v>
      </c>
      <c r="D11" s="432" t="s">
        <v>12</v>
      </c>
      <c r="E11" s="91" t="s">
        <v>56</v>
      </c>
      <c r="F11" s="20">
        <v>85</v>
      </c>
      <c r="G11" s="20">
        <v>110</v>
      </c>
      <c r="H11" s="2"/>
      <c r="I11" s="38">
        <f>SUM(F11:H11)</f>
        <v>195</v>
      </c>
      <c r="J11" s="27" t="str">
        <f t="shared" si="0"/>
        <v>NO</v>
      </c>
      <c r="K11" s="294" t="str">
        <f t="shared" si="1"/>
        <v/>
      </c>
      <c r="L11" s="1024"/>
      <c r="M11" s="1025"/>
    </row>
    <row r="12" spans="2:13" ht="19.5" thickBot="1">
      <c r="B12" s="14" t="s">
        <v>33</v>
      </c>
      <c r="C12" s="1016" t="s">
        <v>32</v>
      </c>
      <c r="D12" s="1017"/>
      <c r="E12" s="1017"/>
      <c r="F12" s="1017"/>
      <c r="G12" s="1017"/>
      <c r="H12" s="1017"/>
      <c r="I12" s="1017"/>
      <c r="J12" s="1017"/>
      <c r="K12" s="1018"/>
    </row>
    <row r="13" spans="2:13">
      <c r="C13" s="150">
        <f>COUNTA(C7:C11)</f>
        <v>5</v>
      </c>
    </row>
    <row r="14" spans="2:13" ht="16.5">
      <c r="B14" s="598"/>
      <c r="C14" s="575"/>
      <c r="D14" s="962"/>
      <c r="E14" s="962"/>
      <c r="F14" s="598"/>
      <c r="G14" s="965"/>
      <c r="H14" s="965"/>
      <c r="I14" s="965"/>
      <c r="J14" s="598"/>
      <c r="K14" s="962"/>
      <c r="L14" s="962"/>
      <c r="M14" s="962"/>
    </row>
    <row r="15" spans="2:13" ht="9" customHeight="1">
      <c r="B15" s="962"/>
      <c r="C15" s="962"/>
      <c r="D15" s="962"/>
      <c r="E15" s="962"/>
      <c r="F15" s="962"/>
      <c r="G15" s="962"/>
      <c r="H15" s="962"/>
      <c r="I15" s="962"/>
      <c r="J15" s="962"/>
      <c r="K15" s="962"/>
      <c r="L15" s="962"/>
      <c r="M15" s="962"/>
    </row>
    <row r="16" spans="2:13" ht="16.5">
      <c r="B16" s="598"/>
      <c r="C16" s="575"/>
      <c r="D16" s="962"/>
      <c r="E16" s="962"/>
      <c r="F16" s="962"/>
      <c r="G16" s="962"/>
      <c r="H16" s="962"/>
      <c r="I16" s="962"/>
      <c r="J16" s="962"/>
      <c r="K16" s="962"/>
      <c r="L16" s="962"/>
      <c r="M16" s="962"/>
    </row>
    <row r="17" spans="2:13" ht="8.25" customHeight="1">
      <c r="B17" s="962"/>
      <c r="C17" s="962"/>
      <c r="D17" s="962"/>
      <c r="E17" s="962"/>
      <c r="F17" s="962"/>
      <c r="G17" s="962"/>
      <c r="H17" s="962"/>
      <c r="I17" s="962"/>
      <c r="J17" s="962"/>
      <c r="K17" s="962"/>
      <c r="L17" s="962"/>
      <c r="M17" s="962"/>
    </row>
    <row r="18" spans="2:13" ht="16.5">
      <c r="B18" s="598"/>
      <c r="C18" s="575"/>
      <c r="D18" s="962"/>
      <c r="E18" s="962"/>
      <c r="F18" s="962"/>
      <c r="G18" s="962"/>
      <c r="H18" s="962"/>
      <c r="I18" s="962"/>
      <c r="J18" s="962"/>
      <c r="K18" s="962"/>
      <c r="L18" s="962"/>
      <c r="M18" s="962"/>
    </row>
    <row r="19" spans="2:13" ht="7.5" customHeight="1">
      <c r="B19" s="962"/>
      <c r="C19" s="962"/>
      <c r="D19" s="962"/>
      <c r="E19" s="962"/>
      <c r="F19" s="962"/>
      <c r="G19" s="962"/>
      <c r="H19" s="962"/>
      <c r="I19" s="962"/>
      <c r="J19" s="962"/>
      <c r="K19" s="962"/>
      <c r="L19" s="962"/>
      <c r="M19" s="962"/>
    </row>
    <row r="20" spans="2:13" ht="16.5">
      <c r="B20" s="598"/>
      <c r="C20" s="575"/>
      <c r="D20" s="962"/>
      <c r="E20" s="962"/>
      <c r="F20" s="962"/>
      <c r="G20" s="962"/>
      <c r="H20" s="962"/>
      <c r="I20" s="962"/>
      <c r="J20" s="962"/>
      <c r="K20" s="962"/>
      <c r="L20" s="962"/>
      <c r="M20" s="962"/>
    </row>
    <row r="21" spans="2:13">
      <c r="B21" s="591"/>
      <c r="C21" s="406"/>
      <c r="D21" s="406"/>
      <c r="E21" s="406"/>
      <c r="F21" s="406"/>
      <c r="G21" s="406"/>
      <c r="H21" s="406"/>
      <c r="I21" s="406"/>
      <c r="J21" s="406"/>
      <c r="K21" s="406"/>
      <c r="L21" s="406"/>
      <c r="M21" s="406"/>
    </row>
    <row r="22" spans="2:13" ht="16.5">
      <c r="B22" s="961"/>
      <c r="C22" s="961"/>
      <c r="D22" s="406"/>
      <c r="E22" s="406"/>
      <c r="F22" s="406"/>
      <c r="G22" s="406"/>
      <c r="H22" s="406"/>
      <c r="I22" s="406"/>
      <c r="J22" s="406"/>
      <c r="K22" s="406"/>
      <c r="L22" s="406"/>
      <c r="M22" s="406"/>
    </row>
    <row r="23" spans="2:13" ht="16.5">
      <c r="B23" s="599"/>
      <c r="C23" s="444"/>
      <c r="D23" s="406"/>
      <c r="E23" s="406"/>
      <c r="F23" s="406"/>
      <c r="G23" s="406"/>
      <c r="H23" s="406"/>
      <c r="I23" s="406"/>
      <c r="J23" s="406"/>
      <c r="K23" s="406"/>
      <c r="L23" s="406"/>
      <c r="M23" s="406"/>
    </row>
    <row r="24" spans="2:13" ht="16.5">
      <c r="B24" s="599"/>
      <c r="C24" s="444"/>
      <c r="D24" s="406"/>
      <c r="E24" s="406"/>
      <c r="F24" s="406"/>
      <c r="G24" s="406"/>
      <c r="H24" s="406"/>
      <c r="I24" s="406"/>
      <c r="J24" s="406"/>
      <c r="K24" s="406"/>
      <c r="L24" s="406"/>
      <c r="M24" s="406"/>
    </row>
    <row r="25" spans="2:13" ht="16.5">
      <c r="B25" s="599"/>
      <c r="C25" s="444"/>
      <c r="D25" s="406"/>
      <c r="E25" s="406"/>
      <c r="F25" s="406"/>
      <c r="G25" s="406"/>
      <c r="H25" s="406"/>
      <c r="I25" s="406"/>
      <c r="J25" s="406"/>
      <c r="K25" s="406"/>
      <c r="L25" s="406"/>
      <c r="M25" s="406"/>
    </row>
    <row r="26" spans="2:13" ht="16.5">
      <c r="B26" s="599"/>
      <c r="C26" s="444"/>
      <c r="D26" s="406"/>
      <c r="E26" s="406"/>
      <c r="F26" s="406"/>
      <c r="G26" s="406"/>
      <c r="H26" s="406"/>
      <c r="I26" s="406"/>
      <c r="J26" s="406"/>
      <c r="K26" s="406"/>
      <c r="L26" s="406"/>
      <c r="M26" s="406"/>
    </row>
    <row r="27" spans="2:13" ht="16.5">
      <c r="B27" s="599"/>
      <c r="C27" s="444"/>
      <c r="D27" s="406"/>
      <c r="E27" s="406"/>
      <c r="F27" s="406"/>
      <c r="G27" s="406"/>
      <c r="H27" s="406"/>
      <c r="I27" s="406"/>
      <c r="J27" s="406"/>
      <c r="K27" s="406"/>
      <c r="L27" s="406"/>
      <c r="M27" s="406"/>
    </row>
    <row r="28" spans="2:13" ht="16.5">
      <c r="B28" s="599"/>
      <c r="C28" s="444"/>
      <c r="D28" s="406"/>
      <c r="E28" s="406"/>
      <c r="F28" s="406"/>
      <c r="G28" s="406"/>
      <c r="H28" s="406"/>
      <c r="I28" s="406"/>
      <c r="J28" s="406"/>
      <c r="K28" s="406"/>
      <c r="L28" s="406"/>
      <c r="M28" s="406"/>
    </row>
    <row r="29" spans="2:13" ht="16.5">
      <c r="B29" s="599"/>
      <c r="C29" s="444"/>
      <c r="D29" s="406"/>
      <c r="E29" s="406"/>
      <c r="F29" s="406"/>
      <c r="G29" s="406"/>
      <c r="H29" s="406"/>
      <c r="I29" s="406"/>
      <c r="J29" s="406"/>
      <c r="K29" s="406"/>
      <c r="L29" s="406"/>
      <c r="M29" s="406"/>
    </row>
    <row r="30" spans="2:13" ht="16.5">
      <c r="B30" s="599"/>
      <c r="C30" s="444"/>
      <c r="D30" s="406"/>
      <c r="E30" s="406"/>
      <c r="F30" s="406"/>
      <c r="G30" s="406"/>
      <c r="H30" s="406"/>
      <c r="I30" s="406"/>
      <c r="J30" s="406"/>
      <c r="K30" s="406"/>
      <c r="L30" s="406"/>
      <c r="M30" s="406"/>
    </row>
    <row r="31" spans="2:13" ht="16.5">
      <c r="B31" s="599"/>
      <c r="C31" s="444"/>
      <c r="D31" s="406"/>
      <c r="E31" s="406"/>
      <c r="F31" s="406"/>
      <c r="G31" s="406"/>
      <c r="H31" s="406"/>
      <c r="I31" s="406"/>
      <c r="J31" s="406"/>
      <c r="K31" s="406"/>
      <c r="L31" s="406"/>
      <c r="M31" s="406"/>
    </row>
    <row r="32" spans="2:13" ht="16.5">
      <c r="B32" s="599"/>
      <c r="C32" s="445"/>
      <c r="D32" s="406"/>
      <c r="E32" s="406"/>
      <c r="F32" s="406"/>
      <c r="G32" s="406"/>
      <c r="H32" s="406"/>
      <c r="I32" s="406"/>
      <c r="J32" s="406"/>
      <c r="K32" s="406"/>
      <c r="L32" s="406"/>
      <c r="M32" s="406"/>
    </row>
  </sheetData>
  <sortState ref="B14:I17">
    <sortCondition descending="1" ref="I14"/>
  </sortState>
  <mergeCells count="22">
    <mergeCell ref="B22:C22"/>
    <mergeCell ref="B3:H3"/>
    <mergeCell ref="I3:L3"/>
    <mergeCell ref="B17:M17"/>
    <mergeCell ref="B19:M19"/>
    <mergeCell ref="D14:E14"/>
    <mergeCell ref="G14:I14"/>
    <mergeCell ref="K14:M14"/>
    <mergeCell ref="B15:M15"/>
    <mergeCell ref="D16:M16"/>
    <mergeCell ref="D18:F18"/>
    <mergeCell ref="G18:M18"/>
    <mergeCell ref="L6:M6"/>
    <mergeCell ref="L7:M7"/>
    <mergeCell ref="L8:M8"/>
    <mergeCell ref="D20:F20"/>
    <mergeCell ref="G20:M20"/>
    <mergeCell ref="C12:K12"/>
    <mergeCell ref="B5:I5"/>
    <mergeCell ref="J7:K8"/>
    <mergeCell ref="L9:M9"/>
    <mergeCell ref="L11:M11"/>
  </mergeCells>
  <hyperlinks>
    <hyperlink ref="C13" r:id="rId1" display="=@counta(C6:C17)"/>
  </hyperlinks>
  <pageMargins left="0.25" right="0.25" top="0.75" bottom="0.75" header="0.3" footer="0.3"/>
  <pageSetup paperSize="9" scale="81" fitToHeight="0" orientation="portrait" verticalDpi="0"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N40"/>
  <sheetViews>
    <sheetView zoomScale="80" zoomScaleNormal="80" workbookViewId="0">
      <selection activeCell="J7" sqref="J7:J18"/>
    </sheetView>
  </sheetViews>
  <sheetFormatPr defaultRowHeight="18.75"/>
  <cols>
    <col min="1" max="1" width="3.85546875" customWidth="1"/>
    <col min="2" max="2" width="22" style="154" customWidth="1"/>
    <col min="3" max="3" width="6" style="104" customWidth="1"/>
    <col min="4" max="4" width="7.140625" customWidth="1"/>
    <col min="10" max="10" width="9" customWidth="1"/>
    <col min="11" max="11" width="2.42578125" customWidth="1"/>
    <col min="12" max="12" width="3.85546875" customWidth="1"/>
    <col min="13" max="13" width="18.42578125" customWidth="1"/>
    <col min="14" max="14" width="11.28515625" style="292" customWidth="1"/>
    <col min="15" max="15" width="4.140625" customWidth="1"/>
  </cols>
  <sheetData>
    <row r="1" spans="2:14" ht="23.25">
      <c r="C1" s="590"/>
    </row>
    <row r="2" spans="2:14" ht="19.5" thickBot="1"/>
    <row r="3" spans="2:14" ht="28.5" customHeight="1" thickBot="1">
      <c r="B3" s="908" t="s">
        <v>138</v>
      </c>
      <c r="C3" s="909"/>
      <c r="D3" s="909"/>
      <c r="E3" s="909"/>
      <c r="F3" s="909"/>
      <c r="G3" s="909"/>
      <c r="H3" s="910"/>
      <c r="I3" s="914" t="s">
        <v>139</v>
      </c>
      <c r="J3" s="915"/>
      <c r="K3" s="915"/>
      <c r="L3" s="916"/>
    </row>
    <row r="4" spans="2:14" ht="19.5" thickBot="1">
      <c r="B4" s="158"/>
      <c r="C4" s="61"/>
      <c r="D4" s="46"/>
      <c r="E4" s="62"/>
      <c r="F4" s="47"/>
      <c r="G4" s="47"/>
      <c r="H4" s="47"/>
      <c r="I4" s="47"/>
      <c r="J4" s="47"/>
      <c r="K4" s="47"/>
      <c r="L4" s="47"/>
    </row>
    <row r="5" spans="2:14" ht="21" thickBot="1">
      <c r="B5" s="911" t="s">
        <v>190</v>
      </c>
      <c r="C5" s="912"/>
      <c r="D5" s="912"/>
      <c r="E5" s="912"/>
      <c r="F5" s="912"/>
      <c r="G5" s="912"/>
      <c r="H5" s="912"/>
      <c r="I5" s="912"/>
      <c r="J5" s="913"/>
      <c r="K5" s="579"/>
    </row>
    <row r="6" spans="2:14" ht="26.25" thickBot="1">
      <c r="B6" s="162" t="s">
        <v>0</v>
      </c>
      <c r="C6" s="277" t="s">
        <v>1</v>
      </c>
      <c r="D6" s="174" t="s">
        <v>43</v>
      </c>
      <c r="E6" s="96" t="s">
        <v>44</v>
      </c>
      <c r="F6" s="17" t="s">
        <v>2</v>
      </c>
      <c r="G6" s="30" t="s">
        <v>3</v>
      </c>
      <c r="H6" s="24" t="s">
        <v>4</v>
      </c>
      <c r="I6" s="24" t="s">
        <v>5</v>
      </c>
      <c r="J6" s="283" t="s">
        <v>8</v>
      </c>
      <c r="K6" s="576"/>
      <c r="L6" s="577"/>
      <c r="N6" s="302"/>
    </row>
    <row r="7" spans="2:14">
      <c r="B7" s="286" t="s">
        <v>142</v>
      </c>
      <c r="C7" s="587">
        <v>2</v>
      </c>
      <c r="D7" s="583" t="s">
        <v>140</v>
      </c>
      <c r="E7" s="257" t="s">
        <v>47</v>
      </c>
      <c r="F7" s="18">
        <v>159</v>
      </c>
      <c r="G7" s="18">
        <v>176</v>
      </c>
      <c r="H7" s="18">
        <v>173</v>
      </c>
      <c r="I7" s="18"/>
      <c r="J7" s="584">
        <f t="shared" ref="J7:J18" si="0">SUM($F7:$I7)</f>
        <v>508</v>
      </c>
      <c r="K7" s="965"/>
      <c r="L7" s="965"/>
      <c r="M7" s="760">
        <v>1</v>
      </c>
    </row>
    <row r="8" spans="2:14">
      <c r="B8" s="287" t="s">
        <v>143</v>
      </c>
      <c r="C8" s="588">
        <v>1383</v>
      </c>
      <c r="D8" s="573" t="s">
        <v>140</v>
      </c>
      <c r="E8" s="253" t="s">
        <v>56</v>
      </c>
      <c r="F8" s="20">
        <v>161</v>
      </c>
      <c r="G8" s="20">
        <v>153</v>
      </c>
      <c r="H8" s="20">
        <v>171</v>
      </c>
      <c r="I8" s="20"/>
      <c r="J8" s="585">
        <f t="shared" si="0"/>
        <v>485</v>
      </c>
      <c r="K8" s="965"/>
      <c r="L8" s="965"/>
      <c r="M8" s="760">
        <v>2</v>
      </c>
      <c r="N8" s="302"/>
    </row>
    <row r="9" spans="2:14">
      <c r="B9" s="287" t="s">
        <v>144</v>
      </c>
      <c r="C9" s="588">
        <v>2218</v>
      </c>
      <c r="D9" s="573" t="s">
        <v>140</v>
      </c>
      <c r="E9" s="253" t="s">
        <v>56</v>
      </c>
      <c r="F9" s="20">
        <v>153</v>
      </c>
      <c r="G9" s="20">
        <v>160</v>
      </c>
      <c r="H9" s="20">
        <v>149</v>
      </c>
      <c r="I9" s="20"/>
      <c r="J9" s="585">
        <f t="shared" si="0"/>
        <v>462</v>
      </c>
      <c r="K9" s="965"/>
      <c r="L9" s="965"/>
      <c r="M9" s="760">
        <v>3</v>
      </c>
      <c r="N9" s="302"/>
    </row>
    <row r="10" spans="2:14">
      <c r="B10" s="287" t="s">
        <v>145</v>
      </c>
      <c r="C10" s="588">
        <v>1809</v>
      </c>
      <c r="D10" s="573" t="s">
        <v>140</v>
      </c>
      <c r="E10" s="253" t="s">
        <v>55</v>
      </c>
      <c r="F10" s="20">
        <v>157</v>
      </c>
      <c r="G10" s="20">
        <v>157</v>
      </c>
      <c r="H10" s="20">
        <v>142</v>
      </c>
      <c r="I10" s="20"/>
      <c r="J10" s="585">
        <f t="shared" si="0"/>
        <v>456</v>
      </c>
      <c r="K10" s="208"/>
      <c r="L10" s="578"/>
      <c r="N10" s="302"/>
    </row>
    <row r="11" spans="2:14">
      <c r="B11" s="287" t="s">
        <v>152</v>
      </c>
      <c r="C11" s="588">
        <v>1281</v>
      </c>
      <c r="D11" s="573" t="s">
        <v>140</v>
      </c>
      <c r="E11" s="253" t="s">
        <v>47</v>
      </c>
      <c r="F11" s="20">
        <v>145</v>
      </c>
      <c r="G11" s="20">
        <v>141</v>
      </c>
      <c r="H11" s="20">
        <v>155</v>
      </c>
      <c r="I11" s="20"/>
      <c r="J11" s="585">
        <f t="shared" si="0"/>
        <v>441</v>
      </c>
      <c r="K11" s="208"/>
      <c r="L11" s="578"/>
      <c r="N11" s="302"/>
    </row>
    <row r="12" spans="2:14">
      <c r="B12" s="287" t="s">
        <v>146</v>
      </c>
      <c r="C12" s="588">
        <v>1668</v>
      </c>
      <c r="D12" s="573" t="s">
        <v>140</v>
      </c>
      <c r="E12" s="254" t="s">
        <v>47</v>
      </c>
      <c r="F12" s="20">
        <v>139</v>
      </c>
      <c r="G12" s="20">
        <v>144</v>
      </c>
      <c r="H12" s="20">
        <v>157</v>
      </c>
      <c r="I12" s="20"/>
      <c r="J12" s="585">
        <f t="shared" si="0"/>
        <v>440</v>
      </c>
      <c r="K12" s="208"/>
      <c r="L12" s="578"/>
      <c r="N12" s="302"/>
    </row>
    <row r="13" spans="2:14">
      <c r="B13" s="287" t="s">
        <v>147</v>
      </c>
      <c r="C13" s="588">
        <v>641</v>
      </c>
      <c r="D13" s="573" t="s">
        <v>140</v>
      </c>
      <c r="E13" s="254" t="s">
        <v>56</v>
      </c>
      <c r="F13" s="20">
        <v>147</v>
      </c>
      <c r="G13" s="20">
        <v>148</v>
      </c>
      <c r="H13" s="20">
        <v>142</v>
      </c>
      <c r="I13" s="20"/>
      <c r="J13" s="585">
        <f t="shared" si="0"/>
        <v>437</v>
      </c>
      <c r="K13" s="208"/>
      <c r="L13" s="578"/>
      <c r="N13" s="302"/>
    </row>
    <row r="14" spans="2:14">
      <c r="B14" s="287" t="s">
        <v>150</v>
      </c>
      <c r="C14" s="588">
        <v>283</v>
      </c>
      <c r="D14" s="573" t="s">
        <v>140</v>
      </c>
      <c r="E14" s="253" t="s">
        <v>92</v>
      </c>
      <c r="F14" s="20">
        <v>150</v>
      </c>
      <c r="G14" s="20">
        <v>146</v>
      </c>
      <c r="H14" s="20">
        <v>138</v>
      </c>
      <c r="I14" s="20"/>
      <c r="J14" s="585">
        <f t="shared" si="0"/>
        <v>434</v>
      </c>
      <c r="K14" s="208"/>
      <c r="L14" s="578"/>
      <c r="N14" s="302"/>
    </row>
    <row r="15" spans="2:14">
      <c r="B15" s="287" t="s">
        <v>148</v>
      </c>
      <c r="C15" s="588">
        <v>1539</v>
      </c>
      <c r="D15" s="573" t="s">
        <v>140</v>
      </c>
      <c r="E15" s="253" t="s">
        <v>47</v>
      </c>
      <c r="F15" s="20">
        <v>138</v>
      </c>
      <c r="G15" s="20">
        <v>151</v>
      </c>
      <c r="H15" s="20">
        <v>139</v>
      </c>
      <c r="I15" s="20"/>
      <c r="J15" s="585">
        <f t="shared" si="0"/>
        <v>428</v>
      </c>
      <c r="K15" s="208"/>
      <c r="L15" s="578"/>
      <c r="N15" s="302"/>
    </row>
    <row r="16" spans="2:14">
      <c r="B16" s="287" t="s">
        <v>149</v>
      </c>
      <c r="C16" s="588">
        <v>80</v>
      </c>
      <c r="D16" s="573" t="s">
        <v>140</v>
      </c>
      <c r="E16" s="253" t="s">
        <v>45</v>
      </c>
      <c r="F16" s="20">
        <v>150</v>
      </c>
      <c r="G16" s="20">
        <v>141</v>
      </c>
      <c r="H16" s="20">
        <v>122</v>
      </c>
      <c r="I16" s="20"/>
      <c r="J16" s="585">
        <f t="shared" si="0"/>
        <v>413</v>
      </c>
      <c r="K16" s="208"/>
      <c r="L16" s="578"/>
      <c r="N16" s="302"/>
    </row>
    <row r="17" spans="2:14">
      <c r="B17" s="287" t="s">
        <v>151</v>
      </c>
      <c r="C17" s="588">
        <v>3608</v>
      </c>
      <c r="D17" s="573" t="s">
        <v>140</v>
      </c>
      <c r="E17" s="253" t="s">
        <v>92</v>
      </c>
      <c r="F17" s="20">
        <v>139</v>
      </c>
      <c r="G17" s="20">
        <v>130</v>
      </c>
      <c r="H17" s="20">
        <v>127</v>
      </c>
      <c r="I17" s="20"/>
      <c r="J17" s="585">
        <f t="shared" si="0"/>
        <v>396</v>
      </c>
      <c r="K17" s="208"/>
      <c r="L17" s="578"/>
      <c r="N17" s="302"/>
    </row>
    <row r="18" spans="2:14" ht="19.5" thickBot="1">
      <c r="B18" s="288" t="s">
        <v>134</v>
      </c>
      <c r="C18" s="589">
        <v>1577</v>
      </c>
      <c r="D18" s="581" t="s">
        <v>140</v>
      </c>
      <c r="E18" s="582" t="s">
        <v>45</v>
      </c>
      <c r="F18" s="1">
        <v>100</v>
      </c>
      <c r="G18" s="1">
        <v>112</v>
      </c>
      <c r="H18" s="1">
        <v>103</v>
      </c>
      <c r="I18" s="1"/>
      <c r="J18" s="586">
        <f t="shared" si="0"/>
        <v>315</v>
      </c>
      <c r="K18" s="208"/>
      <c r="L18" s="578"/>
      <c r="N18" s="302"/>
    </row>
    <row r="19" spans="2:14" ht="27" customHeight="1" thickBot="1">
      <c r="B19" s="580" t="s">
        <v>26</v>
      </c>
      <c r="C19" s="952" t="s">
        <v>141</v>
      </c>
      <c r="D19" s="953"/>
      <c r="E19" s="953"/>
      <c r="F19" s="953"/>
      <c r="G19" s="953"/>
      <c r="H19" s="953"/>
      <c r="I19" s="953"/>
      <c r="J19" s="953"/>
      <c r="K19" s="953"/>
      <c r="L19" s="955"/>
    </row>
    <row r="20" spans="2:14">
      <c r="B20" s="356"/>
      <c r="C20" s="357"/>
      <c r="D20" s="357"/>
      <c r="E20" s="415"/>
      <c r="F20" s="357"/>
      <c r="G20" s="357"/>
      <c r="H20" s="357"/>
      <c r="I20" s="357"/>
      <c r="J20" s="357"/>
      <c r="K20" s="357"/>
      <c r="L20" s="357"/>
    </row>
    <row r="21" spans="2:14" ht="7.5" customHeight="1">
      <c r="C21" s="160"/>
    </row>
    <row r="22" spans="2:14">
      <c r="B22" s="574"/>
      <c r="C22" s="575"/>
      <c r="D22" s="962"/>
      <c r="E22" s="962"/>
      <c r="F22" s="574"/>
      <c r="G22" s="965"/>
      <c r="H22" s="965"/>
      <c r="I22" s="965"/>
      <c r="J22" s="574"/>
      <c r="K22" s="962"/>
      <c r="L22" s="962"/>
      <c r="M22" s="962"/>
    </row>
    <row r="23" spans="2:14" ht="6.75" customHeight="1">
      <c r="B23" s="962"/>
      <c r="C23" s="962"/>
      <c r="D23" s="962"/>
      <c r="E23" s="962"/>
      <c r="F23" s="962"/>
      <c r="G23" s="962"/>
      <c r="H23" s="962"/>
      <c r="I23" s="962"/>
      <c r="J23" s="962"/>
      <c r="K23" s="962"/>
      <c r="L23" s="962"/>
      <c r="M23" s="962"/>
    </row>
    <row r="24" spans="2:14">
      <c r="B24" s="574"/>
      <c r="C24" s="575"/>
      <c r="D24" s="962"/>
      <c r="E24" s="962"/>
      <c r="F24" s="574"/>
      <c r="G24" s="962"/>
      <c r="H24" s="962"/>
      <c r="I24" s="962"/>
      <c r="J24" s="574"/>
      <c r="K24" s="962"/>
      <c r="L24" s="962"/>
      <c r="M24" s="962"/>
    </row>
    <row r="25" spans="2:14" ht="6.75" customHeight="1">
      <c r="B25" s="962"/>
      <c r="C25" s="962"/>
      <c r="D25" s="962"/>
      <c r="E25" s="962"/>
      <c r="F25" s="962"/>
      <c r="G25" s="962"/>
      <c r="H25" s="962"/>
      <c r="I25" s="962"/>
      <c r="J25" s="962"/>
      <c r="K25" s="962"/>
      <c r="L25" s="962"/>
      <c r="M25" s="962"/>
    </row>
    <row r="26" spans="2:14">
      <c r="B26" s="574"/>
      <c r="C26" s="575"/>
      <c r="D26" s="962"/>
      <c r="E26" s="962"/>
      <c r="F26" s="574"/>
      <c r="G26" s="962"/>
      <c r="H26" s="962"/>
      <c r="I26" s="962"/>
      <c r="J26" s="574"/>
      <c r="K26" s="962"/>
      <c r="L26" s="962"/>
      <c r="M26" s="962"/>
    </row>
    <row r="27" spans="2:14" ht="7.5" customHeight="1">
      <c r="B27" s="962"/>
      <c r="C27" s="962"/>
      <c r="D27" s="962"/>
      <c r="E27" s="962"/>
      <c r="F27" s="962"/>
      <c r="G27" s="962"/>
      <c r="H27" s="962"/>
      <c r="I27" s="962"/>
      <c r="J27" s="962"/>
      <c r="K27" s="962"/>
      <c r="L27" s="962"/>
      <c r="M27" s="962"/>
    </row>
    <row r="28" spans="2:14">
      <c r="B28" s="574"/>
      <c r="C28" s="575"/>
      <c r="D28" s="962"/>
      <c r="E28" s="962"/>
      <c r="F28" s="574"/>
      <c r="G28" s="962"/>
      <c r="H28" s="962"/>
      <c r="I28" s="962"/>
      <c r="J28" s="574"/>
      <c r="K28" s="962"/>
      <c r="L28" s="962"/>
      <c r="M28" s="962"/>
    </row>
    <row r="30" spans="2:14">
      <c r="B30" s="961"/>
      <c r="C30" s="961"/>
    </row>
    <row r="31" spans="2:14">
      <c r="B31" s="443"/>
      <c r="C31" s="444"/>
    </row>
    <row r="32" spans="2:14">
      <c r="B32" s="443"/>
      <c r="C32" s="444"/>
    </row>
    <row r="33" spans="2:3">
      <c r="B33" s="443"/>
      <c r="C33" s="444"/>
    </row>
    <row r="34" spans="2:3">
      <c r="B34" s="443"/>
      <c r="C34" s="444"/>
    </row>
    <row r="35" spans="2:3">
      <c r="B35" s="443"/>
      <c r="C35" s="444"/>
    </row>
    <row r="36" spans="2:3">
      <c r="B36" s="443"/>
      <c r="C36" s="444"/>
    </row>
    <row r="37" spans="2:3">
      <c r="B37" s="443"/>
      <c r="C37" s="444"/>
    </row>
    <row r="38" spans="2:3">
      <c r="B38" s="443"/>
      <c r="C38" s="444"/>
    </row>
    <row r="39" spans="2:3">
      <c r="B39" s="443"/>
      <c r="C39" s="444"/>
    </row>
    <row r="40" spans="2:3">
      <c r="B40" s="443"/>
      <c r="C40" s="445"/>
    </row>
  </sheetData>
  <sortState ref="B6:J17">
    <sortCondition descending="1" ref="J6"/>
  </sortState>
  <mergeCells count="21">
    <mergeCell ref="B30:C30"/>
    <mergeCell ref="K7:L9"/>
    <mergeCell ref="B3:H3"/>
    <mergeCell ref="I3:L3"/>
    <mergeCell ref="B5:J5"/>
    <mergeCell ref="D24:E24"/>
    <mergeCell ref="G24:I24"/>
    <mergeCell ref="K24:M24"/>
    <mergeCell ref="D28:E28"/>
    <mergeCell ref="G28:I28"/>
    <mergeCell ref="K28:M28"/>
    <mergeCell ref="C19:L19"/>
    <mergeCell ref="D22:E22"/>
    <mergeCell ref="G22:I22"/>
    <mergeCell ref="K22:M22"/>
    <mergeCell ref="B23:M23"/>
    <mergeCell ref="B25:M25"/>
    <mergeCell ref="D26:E26"/>
    <mergeCell ref="G26:I26"/>
    <mergeCell ref="K26:M26"/>
    <mergeCell ref="B27:M27"/>
  </mergeCells>
  <pageMargins left="0.25" right="0.25" top="0.75" bottom="0.75" header="0.3" footer="0.3"/>
  <pageSetup paperSize="9" scale="83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P38"/>
  <sheetViews>
    <sheetView zoomScale="80" zoomScaleNormal="80" workbookViewId="0">
      <selection activeCell="G24" sqref="G24:I24"/>
    </sheetView>
  </sheetViews>
  <sheetFormatPr defaultRowHeight="15"/>
  <cols>
    <col min="1" max="1" width="3.85546875" customWidth="1"/>
    <col min="2" max="2" width="22.28515625" style="154" customWidth="1"/>
    <col min="3" max="3" width="7.5703125" customWidth="1"/>
    <col min="4" max="4" width="8.85546875" customWidth="1"/>
    <col min="6" max="8" width="6.28515625" customWidth="1"/>
    <col min="9" max="9" width="7.28515625" customWidth="1"/>
    <col min="10" max="12" width="5.5703125" customWidth="1"/>
    <col min="13" max="13" width="7.28515625" customWidth="1"/>
    <col min="17" max="17" width="3.42578125" customWidth="1"/>
  </cols>
  <sheetData>
    <row r="2" spans="2:16" ht="15.75" thickBot="1"/>
    <row r="3" spans="2:16" ht="31.5" customHeight="1" thickBot="1">
      <c r="B3" s="908" t="s">
        <v>138</v>
      </c>
      <c r="C3" s="909"/>
      <c r="D3" s="909"/>
      <c r="E3" s="909"/>
      <c r="F3" s="909"/>
      <c r="G3" s="909"/>
      <c r="H3" s="910"/>
      <c r="M3" s="914" t="s">
        <v>139</v>
      </c>
      <c r="N3" s="915"/>
      <c r="O3" s="915"/>
      <c r="P3" s="916"/>
    </row>
    <row r="4" spans="2:16" ht="17.25" thickBot="1">
      <c r="B4" s="158"/>
      <c r="C4" s="61"/>
      <c r="D4" s="46"/>
      <c r="E4" s="62"/>
      <c r="F4" s="47"/>
      <c r="G4" s="47"/>
      <c r="H4" s="47"/>
      <c r="I4" s="47"/>
      <c r="J4" s="47"/>
      <c r="K4" s="47"/>
      <c r="L4" s="47"/>
    </row>
    <row r="5" spans="2:16" ht="21" thickBot="1">
      <c r="B5" s="911" t="s">
        <v>216</v>
      </c>
      <c r="C5" s="912"/>
      <c r="D5" s="912"/>
      <c r="E5" s="912"/>
      <c r="F5" s="912"/>
      <c r="G5" s="912"/>
      <c r="H5" s="912"/>
      <c r="I5" s="912"/>
      <c r="J5" s="912"/>
      <c r="K5" s="115"/>
    </row>
    <row r="6" spans="2:16" ht="26.25" thickBot="1">
      <c r="B6" s="162" t="s">
        <v>0</v>
      </c>
      <c r="C6" s="277" t="s">
        <v>1</v>
      </c>
      <c r="D6" s="174" t="s">
        <v>43</v>
      </c>
      <c r="E6" s="96" t="s">
        <v>44</v>
      </c>
      <c r="F6" s="125" t="s">
        <v>2</v>
      </c>
      <c r="G6" s="24" t="s">
        <v>3</v>
      </c>
      <c r="H6" s="24" t="s">
        <v>4</v>
      </c>
      <c r="I6" s="34" t="s">
        <v>16</v>
      </c>
      <c r="J6" s="17" t="s">
        <v>13</v>
      </c>
      <c r="K6" s="30" t="s">
        <v>14</v>
      </c>
      <c r="L6" s="24" t="s">
        <v>15</v>
      </c>
      <c r="M6" s="34" t="s">
        <v>16</v>
      </c>
      <c r="N6" s="31" t="s">
        <v>8</v>
      </c>
      <c r="O6" s="350" t="s">
        <v>35</v>
      </c>
      <c r="P6" s="142" t="s">
        <v>25</v>
      </c>
    </row>
    <row r="7" spans="2:16" ht="18.75">
      <c r="B7" s="428" t="s">
        <v>49</v>
      </c>
      <c r="C7" s="462">
        <v>2</v>
      </c>
      <c r="D7" s="232" t="s">
        <v>9</v>
      </c>
      <c r="E7" s="105" t="s">
        <v>47</v>
      </c>
      <c r="F7" s="32">
        <v>93</v>
      </c>
      <c r="G7" s="32">
        <v>93</v>
      </c>
      <c r="H7" s="32">
        <v>94</v>
      </c>
      <c r="I7" s="6">
        <f t="shared" ref="I7:I12" si="0">SUM($F7:$H7)</f>
        <v>280</v>
      </c>
      <c r="J7" s="32">
        <v>95</v>
      </c>
      <c r="K7" s="32">
        <v>92</v>
      </c>
      <c r="L7" s="32">
        <v>96</v>
      </c>
      <c r="M7" s="6">
        <f t="shared" ref="M7:M12" si="1">SUM($J7:$L7)</f>
        <v>283</v>
      </c>
      <c r="N7" s="35">
        <f t="shared" ref="N7:N12" si="2">$M7+$I7</f>
        <v>563</v>
      </c>
      <c r="O7" s="1028"/>
      <c r="P7" s="1029"/>
    </row>
    <row r="8" spans="2:16" ht="18.75">
      <c r="B8" s="431" t="s">
        <v>52</v>
      </c>
      <c r="C8" s="461">
        <v>1383</v>
      </c>
      <c r="D8" s="231" t="s">
        <v>9</v>
      </c>
      <c r="E8" s="106" t="s">
        <v>56</v>
      </c>
      <c r="F8" s="358">
        <v>91</v>
      </c>
      <c r="G8" s="358">
        <v>92</v>
      </c>
      <c r="H8" s="358">
        <v>92</v>
      </c>
      <c r="I8" s="9">
        <f>SUM($F8:$H8)</f>
        <v>275</v>
      </c>
      <c r="J8" s="358">
        <v>89</v>
      </c>
      <c r="K8" s="358">
        <v>96</v>
      </c>
      <c r="L8" s="358">
        <v>95</v>
      </c>
      <c r="M8" s="9">
        <f>SUM($J8:$L8)</f>
        <v>280</v>
      </c>
      <c r="N8" s="38">
        <f>$M8+$I8</f>
        <v>555</v>
      </c>
      <c r="O8" s="1030"/>
      <c r="P8" s="1031"/>
    </row>
    <row r="9" spans="2:16" ht="18.75">
      <c r="B9" s="431" t="s">
        <v>53</v>
      </c>
      <c r="C9" s="461">
        <v>1539</v>
      </c>
      <c r="D9" s="231" t="s">
        <v>9</v>
      </c>
      <c r="E9" s="106" t="s">
        <v>47</v>
      </c>
      <c r="F9" s="19">
        <v>93</v>
      </c>
      <c r="G9" s="19">
        <v>92</v>
      </c>
      <c r="H9" s="19">
        <v>74</v>
      </c>
      <c r="I9" s="9">
        <f>SUM($F9:$H9)</f>
        <v>259</v>
      </c>
      <c r="J9" s="19">
        <v>91</v>
      </c>
      <c r="K9" s="19">
        <v>96</v>
      </c>
      <c r="L9" s="19">
        <v>93</v>
      </c>
      <c r="M9" s="9">
        <f>SUM($J9:$L9)</f>
        <v>280</v>
      </c>
      <c r="N9" s="38">
        <f>$M9+$I9</f>
        <v>539</v>
      </c>
      <c r="O9" s="1030"/>
      <c r="P9" s="1031"/>
    </row>
    <row r="10" spans="2:16" ht="19.5" thickBot="1">
      <c r="B10" s="434" t="s">
        <v>178</v>
      </c>
      <c r="C10" s="801">
        <v>80</v>
      </c>
      <c r="D10" s="233" t="s">
        <v>9</v>
      </c>
      <c r="E10" s="132" t="s">
        <v>45</v>
      </c>
      <c r="F10" s="22">
        <v>84</v>
      </c>
      <c r="G10" s="22">
        <v>69</v>
      </c>
      <c r="H10" s="22">
        <v>90</v>
      </c>
      <c r="I10" s="757">
        <f>SUM($F10:$H10)</f>
        <v>243</v>
      </c>
      <c r="J10" s="22">
        <v>86</v>
      </c>
      <c r="K10" s="22">
        <v>83</v>
      </c>
      <c r="L10" s="22">
        <v>91</v>
      </c>
      <c r="M10" s="757">
        <f>SUM($J10:$L10)</f>
        <v>260</v>
      </c>
      <c r="N10" s="758">
        <f>$M10+$I10</f>
        <v>503</v>
      </c>
      <c r="O10" s="1030"/>
      <c r="P10" s="1031"/>
    </row>
    <row r="11" spans="2:16" ht="18.75">
      <c r="B11" s="428" t="s">
        <v>67</v>
      </c>
      <c r="C11" s="462">
        <v>1281</v>
      </c>
      <c r="D11" s="232" t="s">
        <v>10</v>
      </c>
      <c r="E11" s="105" t="s">
        <v>47</v>
      </c>
      <c r="F11" s="32">
        <v>87</v>
      </c>
      <c r="G11" s="32">
        <v>90</v>
      </c>
      <c r="H11" s="32">
        <v>83</v>
      </c>
      <c r="I11" s="6">
        <f>SUM($F11:$H11)</f>
        <v>260</v>
      </c>
      <c r="J11" s="32">
        <v>86</v>
      </c>
      <c r="K11" s="32">
        <v>95</v>
      </c>
      <c r="L11" s="32">
        <v>92</v>
      </c>
      <c r="M11" s="6">
        <f>SUM($J11:$L11)</f>
        <v>273</v>
      </c>
      <c r="N11" s="35">
        <f>$M11+$I11</f>
        <v>533</v>
      </c>
      <c r="O11" s="279"/>
      <c r="P11" s="66"/>
    </row>
    <row r="12" spans="2:16" ht="18.75">
      <c r="B12" s="164" t="s">
        <v>72</v>
      </c>
      <c r="C12" s="756">
        <v>2218</v>
      </c>
      <c r="D12" s="250" t="s">
        <v>10</v>
      </c>
      <c r="E12" s="134" t="s">
        <v>56</v>
      </c>
      <c r="F12" s="25">
        <v>81</v>
      </c>
      <c r="G12" s="25">
        <v>94</v>
      </c>
      <c r="H12" s="25">
        <v>87</v>
      </c>
      <c r="I12" s="8">
        <f t="shared" si="0"/>
        <v>262</v>
      </c>
      <c r="J12" s="25">
        <v>88</v>
      </c>
      <c r="K12" s="25">
        <v>77</v>
      </c>
      <c r="L12" s="25">
        <v>91</v>
      </c>
      <c r="M12" s="8">
        <f t="shared" si="1"/>
        <v>256</v>
      </c>
      <c r="N12" s="37">
        <f t="shared" si="2"/>
        <v>518</v>
      </c>
      <c r="O12" s="279" t="str">
        <f t="shared" ref="O12:O13" si="3">IF(N12&gt;564,"Yes","NO")</f>
        <v>NO</v>
      </c>
      <c r="P12" s="66" t="str">
        <f t="shared" ref="P12:P13" si="4">IF(O12="Yes","M","")</f>
        <v/>
      </c>
    </row>
    <row r="13" spans="2:16" ht="19.5" thickBot="1">
      <c r="B13" s="353" t="s">
        <v>187</v>
      </c>
      <c r="C13" s="759">
        <v>1452</v>
      </c>
      <c r="D13" s="230" t="s">
        <v>10</v>
      </c>
      <c r="E13" s="107" t="s">
        <v>188</v>
      </c>
      <c r="F13" s="33">
        <v>84</v>
      </c>
      <c r="G13" s="33">
        <v>85</v>
      </c>
      <c r="H13" s="33">
        <v>71</v>
      </c>
      <c r="I13" s="7">
        <f>SUM($F13:$H13)</f>
        <v>240</v>
      </c>
      <c r="J13" s="33">
        <v>85</v>
      </c>
      <c r="K13" s="33">
        <v>89</v>
      </c>
      <c r="L13" s="537">
        <v>89</v>
      </c>
      <c r="M13" s="7">
        <f>SUM($J13:$L13)</f>
        <v>263</v>
      </c>
      <c r="N13" s="36">
        <f>$M13+$I13</f>
        <v>503</v>
      </c>
      <c r="O13" s="279" t="str">
        <f t="shared" si="3"/>
        <v>NO</v>
      </c>
      <c r="P13" s="66" t="str">
        <f t="shared" si="4"/>
        <v/>
      </c>
    </row>
    <row r="14" spans="2:16" ht="18.75">
      <c r="B14" s="431" t="s">
        <v>147</v>
      </c>
      <c r="C14" s="461">
        <v>641</v>
      </c>
      <c r="D14" s="231" t="s">
        <v>181</v>
      </c>
      <c r="E14" s="97" t="s">
        <v>56</v>
      </c>
      <c r="F14" s="19">
        <v>81</v>
      </c>
      <c r="G14" s="19">
        <v>88</v>
      </c>
      <c r="H14" s="19">
        <v>83</v>
      </c>
      <c r="I14" s="9">
        <f>SUM($F14:$H14)</f>
        <v>252</v>
      </c>
      <c r="J14" s="19">
        <v>72</v>
      </c>
      <c r="K14" s="19">
        <v>74</v>
      </c>
      <c r="L14" s="19">
        <v>69</v>
      </c>
      <c r="M14" s="9">
        <f>SUM($J14:$L14)</f>
        <v>215</v>
      </c>
      <c r="N14" s="38">
        <f>$M14+$I14</f>
        <v>467</v>
      </c>
      <c r="O14" s="278" t="str">
        <f t="shared" ref="O14:O17" si="5">IF(N14&gt;509,"Yes","NO")</f>
        <v>NO</v>
      </c>
      <c r="P14" s="144" t="str">
        <f t="shared" ref="P14:P17" si="6">IF(O14="Yes","S","")</f>
        <v/>
      </c>
    </row>
    <row r="15" spans="2:16" ht="18.75">
      <c r="B15" s="431" t="s">
        <v>111</v>
      </c>
      <c r="C15" s="461">
        <v>1060</v>
      </c>
      <c r="D15" s="229" t="s">
        <v>181</v>
      </c>
      <c r="E15" s="106" t="s">
        <v>47</v>
      </c>
      <c r="F15" s="19">
        <v>79</v>
      </c>
      <c r="G15" s="19">
        <v>77</v>
      </c>
      <c r="H15" s="19">
        <v>85</v>
      </c>
      <c r="I15" s="9">
        <f>SUM($F15:$H15)</f>
        <v>241</v>
      </c>
      <c r="J15" s="19">
        <v>49</v>
      </c>
      <c r="K15" s="19">
        <v>68</v>
      </c>
      <c r="L15" s="19">
        <v>83</v>
      </c>
      <c r="M15" s="9">
        <f>SUM($J15:$L15)</f>
        <v>200</v>
      </c>
      <c r="N15" s="38">
        <f>$M15+$I15</f>
        <v>441</v>
      </c>
      <c r="O15" s="278" t="str">
        <f t="shared" ref="O15" si="7">IF(N15&gt;509,"Yes","NO")</f>
        <v>NO</v>
      </c>
      <c r="P15" s="144"/>
    </row>
    <row r="16" spans="2:16" ht="18.75">
      <c r="B16" s="352" t="s">
        <v>157</v>
      </c>
      <c r="C16" s="873">
        <v>2036</v>
      </c>
      <c r="D16" s="805" t="s">
        <v>181</v>
      </c>
      <c r="E16" s="201" t="s">
        <v>56</v>
      </c>
      <c r="F16" s="875">
        <v>78</v>
      </c>
      <c r="G16" s="875">
        <v>79</v>
      </c>
      <c r="H16" s="875">
        <v>68</v>
      </c>
      <c r="I16" s="874">
        <f t="shared" ref="I16" si="8">SUM($F16:$H16)</f>
        <v>225</v>
      </c>
      <c r="J16" s="857">
        <v>82</v>
      </c>
      <c r="K16" s="857">
        <v>74</v>
      </c>
      <c r="L16" s="857">
        <v>53</v>
      </c>
      <c r="M16" s="874">
        <f t="shared" ref="M16" si="9">SUM($J16:$L16)</f>
        <v>209</v>
      </c>
      <c r="N16" s="858">
        <f t="shared" ref="N16" si="10">$M16+$I16</f>
        <v>434</v>
      </c>
      <c r="O16" s="279"/>
      <c r="P16" s="66"/>
    </row>
    <row r="17" spans="2:16" ht="19.5" thickBot="1">
      <c r="B17" s="353" t="s">
        <v>189</v>
      </c>
      <c r="C17" s="759">
        <v>2005</v>
      </c>
      <c r="D17" s="230" t="s">
        <v>181</v>
      </c>
      <c r="E17" s="107" t="s">
        <v>45</v>
      </c>
      <c r="F17" s="33">
        <v>6</v>
      </c>
      <c r="G17" s="33">
        <v>28</v>
      </c>
      <c r="H17" s="33">
        <v>37</v>
      </c>
      <c r="I17" s="7">
        <f>SUM($F17:$H17)</f>
        <v>71</v>
      </c>
      <c r="J17" s="33">
        <v>26</v>
      </c>
      <c r="K17" s="33">
        <v>25</v>
      </c>
      <c r="L17" s="33">
        <v>15</v>
      </c>
      <c r="M17" s="7">
        <f>SUM($J17:$L17)</f>
        <v>66</v>
      </c>
      <c r="N17" s="36">
        <f>$M17+$I17</f>
        <v>137</v>
      </c>
      <c r="O17" s="280" t="str">
        <f t="shared" si="5"/>
        <v>NO</v>
      </c>
      <c r="P17" s="148" t="str">
        <f t="shared" si="6"/>
        <v/>
      </c>
    </row>
    <row r="18" spans="2:16" ht="27.75" customHeight="1" thickBot="1">
      <c r="B18" s="45" t="s">
        <v>28</v>
      </c>
      <c r="C18" s="1016" t="s">
        <v>31</v>
      </c>
      <c r="D18" s="1017"/>
      <c r="E18" s="1017"/>
      <c r="F18" s="979"/>
      <c r="G18" s="979"/>
      <c r="H18" s="979"/>
      <c r="I18" s="979"/>
      <c r="J18" s="979"/>
      <c r="K18" s="979"/>
      <c r="L18" s="979"/>
      <c r="M18" s="980"/>
    </row>
    <row r="19" spans="2:16">
      <c r="C19" s="150"/>
      <c r="E19">
        <f>COUNTA(E7:E17)</f>
        <v>11</v>
      </c>
    </row>
    <row r="20" spans="2:16" ht="16.5">
      <c r="B20" s="598"/>
      <c r="C20" s="575"/>
      <c r="D20" s="962"/>
      <c r="E20" s="962"/>
      <c r="F20" s="598"/>
      <c r="G20" s="965"/>
      <c r="H20" s="965"/>
      <c r="I20" s="965"/>
      <c r="J20" s="598"/>
      <c r="K20" s="962"/>
      <c r="L20" s="962"/>
      <c r="M20" s="962"/>
    </row>
    <row r="21" spans="2:16" ht="5.25" customHeight="1">
      <c r="B21" s="962"/>
      <c r="C21" s="962"/>
      <c r="D21" s="962"/>
      <c r="E21" s="962"/>
      <c r="F21" s="962"/>
      <c r="G21" s="962"/>
      <c r="H21" s="962"/>
      <c r="I21" s="962"/>
      <c r="J21" s="962"/>
      <c r="K21" s="962"/>
      <c r="L21" s="962"/>
      <c r="M21" s="962"/>
    </row>
    <row r="22" spans="2:16" ht="16.5">
      <c r="B22" s="598"/>
      <c r="C22" s="575"/>
      <c r="D22" s="962"/>
      <c r="E22" s="962"/>
      <c r="F22" s="598"/>
      <c r="G22" s="962"/>
      <c r="H22" s="962"/>
      <c r="I22" s="962"/>
      <c r="J22" s="598"/>
      <c r="K22" s="962"/>
      <c r="L22" s="962"/>
      <c r="M22" s="962"/>
    </row>
    <row r="23" spans="2:16" ht="7.5" customHeight="1">
      <c r="B23" s="962"/>
      <c r="C23" s="962"/>
      <c r="D23" s="962"/>
      <c r="E23" s="962"/>
      <c r="F23" s="962"/>
      <c r="G23" s="962"/>
      <c r="H23" s="962"/>
      <c r="I23" s="962"/>
      <c r="J23" s="962"/>
      <c r="K23" s="962"/>
      <c r="L23" s="962"/>
      <c r="M23" s="962"/>
    </row>
    <row r="24" spans="2:16" ht="16.5">
      <c r="B24" s="598"/>
      <c r="C24" s="575"/>
      <c r="D24" s="962"/>
      <c r="E24" s="962"/>
      <c r="F24" s="598"/>
      <c r="G24" s="962"/>
      <c r="H24" s="962"/>
      <c r="I24" s="962"/>
      <c r="J24" s="598"/>
      <c r="K24" s="962"/>
      <c r="L24" s="962"/>
      <c r="M24" s="962"/>
    </row>
    <row r="25" spans="2:16" ht="8.25" customHeight="1">
      <c r="B25" s="962"/>
      <c r="C25" s="962"/>
      <c r="D25" s="962"/>
      <c r="E25" s="962"/>
      <c r="F25" s="962"/>
      <c r="G25" s="962"/>
      <c r="H25" s="962"/>
      <c r="I25" s="962"/>
      <c r="J25" s="962"/>
      <c r="K25" s="962"/>
      <c r="L25" s="962"/>
      <c r="M25" s="962"/>
    </row>
    <row r="26" spans="2:16" ht="16.5">
      <c r="B26" s="598"/>
      <c r="C26" s="575"/>
      <c r="D26" s="962"/>
      <c r="E26" s="962"/>
      <c r="F26" s="598"/>
      <c r="G26" s="962"/>
      <c r="H26" s="962"/>
      <c r="I26" s="962"/>
      <c r="J26" s="598"/>
      <c r="K26" s="962"/>
      <c r="L26" s="962"/>
      <c r="M26" s="962"/>
    </row>
    <row r="27" spans="2:16">
      <c r="B27" s="591"/>
      <c r="C27" s="406"/>
      <c r="D27" s="406"/>
      <c r="E27" s="406"/>
      <c r="F27" s="406"/>
      <c r="G27" s="406"/>
      <c r="H27" s="406"/>
      <c r="I27" s="406"/>
      <c r="J27" s="406"/>
      <c r="K27" s="406"/>
      <c r="L27" s="406"/>
      <c r="M27" s="406"/>
    </row>
    <row r="28" spans="2:16" ht="16.5">
      <c r="B28" s="961"/>
      <c r="C28" s="961"/>
      <c r="D28" s="406"/>
      <c r="E28" s="406"/>
      <c r="F28" s="406"/>
      <c r="G28" s="406"/>
      <c r="H28" s="406"/>
      <c r="I28" s="406"/>
      <c r="J28" s="406"/>
      <c r="K28" s="406"/>
      <c r="L28" s="406"/>
      <c r="M28" s="406"/>
    </row>
    <row r="29" spans="2:16" ht="16.5">
      <c r="B29" s="599"/>
      <c r="C29" s="444"/>
      <c r="D29" s="406"/>
      <c r="E29" s="406"/>
      <c r="F29" s="406"/>
      <c r="G29" s="406"/>
      <c r="H29" s="406"/>
      <c r="I29" s="406"/>
      <c r="J29" s="406"/>
      <c r="K29" s="406"/>
      <c r="L29" s="406"/>
      <c r="M29" s="406"/>
    </row>
    <row r="30" spans="2:16" ht="16.5">
      <c r="B30" s="599"/>
      <c r="C30" s="444"/>
      <c r="D30" s="406"/>
      <c r="E30" s="406"/>
      <c r="F30" s="406"/>
      <c r="G30" s="406"/>
      <c r="H30" s="406"/>
      <c r="I30" s="406"/>
      <c r="J30" s="406"/>
      <c r="K30" s="406"/>
      <c r="L30" s="406"/>
      <c r="M30" s="406"/>
    </row>
    <row r="31" spans="2:16" ht="16.5">
      <c r="B31" s="599"/>
      <c r="C31" s="444"/>
      <c r="D31" s="406"/>
      <c r="E31" s="406"/>
      <c r="F31" s="406"/>
      <c r="G31" s="406"/>
      <c r="H31" s="406"/>
      <c r="I31" s="406"/>
      <c r="J31" s="406"/>
      <c r="K31" s="406"/>
      <c r="L31" s="406"/>
      <c r="M31" s="406"/>
    </row>
    <row r="32" spans="2:16" ht="16.5">
      <c r="B32" s="599"/>
      <c r="C32" s="444"/>
      <c r="D32" s="406"/>
      <c r="E32" s="406"/>
      <c r="F32" s="406"/>
      <c r="G32" s="406"/>
      <c r="H32" s="406"/>
      <c r="I32" s="406"/>
      <c r="J32" s="406"/>
      <c r="K32" s="406"/>
      <c r="L32" s="406"/>
      <c r="M32" s="406"/>
    </row>
    <row r="33" spans="2:13" ht="16.5">
      <c r="B33" s="599"/>
      <c r="C33" s="444"/>
      <c r="D33" s="406"/>
      <c r="E33" s="406"/>
      <c r="F33" s="406"/>
      <c r="G33" s="406"/>
      <c r="H33" s="406"/>
      <c r="I33" s="406"/>
      <c r="J33" s="406"/>
      <c r="K33" s="406"/>
      <c r="L33" s="406"/>
      <c r="M33" s="406"/>
    </row>
    <row r="34" spans="2:13" ht="16.5">
      <c r="B34" s="599"/>
      <c r="C34" s="444"/>
      <c r="D34" s="406"/>
      <c r="E34" s="406"/>
      <c r="F34" s="406"/>
      <c r="G34" s="406"/>
      <c r="H34" s="406"/>
      <c r="I34" s="406"/>
      <c r="J34" s="406"/>
      <c r="K34" s="406"/>
      <c r="L34" s="406"/>
      <c r="M34" s="406"/>
    </row>
    <row r="35" spans="2:13" ht="16.5">
      <c r="B35" s="599"/>
      <c r="C35" s="444"/>
      <c r="D35" s="406"/>
      <c r="E35" s="406"/>
      <c r="F35" s="406"/>
      <c r="G35" s="406"/>
      <c r="H35" s="406"/>
      <c r="I35" s="406"/>
      <c r="J35" s="406"/>
      <c r="K35" s="406"/>
      <c r="L35" s="406"/>
      <c r="M35" s="406"/>
    </row>
    <row r="36" spans="2:13" ht="16.5">
      <c r="B36" s="599"/>
      <c r="C36" s="444"/>
      <c r="D36" s="406"/>
      <c r="E36" s="406"/>
      <c r="F36" s="406"/>
      <c r="G36" s="406"/>
      <c r="H36" s="406"/>
      <c r="I36" s="406"/>
      <c r="J36" s="406"/>
      <c r="K36" s="406"/>
      <c r="L36" s="406"/>
      <c r="M36" s="406"/>
    </row>
    <row r="37" spans="2:13" ht="16.5">
      <c r="B37" s="599"/>
      <c r="C37" s="444"/>
      <c r="D37" s="406"/>
      <c r="E37" s="406"/>
      <c r="F37" s="406"/>
      <c r="G37" s="406"/>
      <c r="H37" s="406"/>
      <c r="I37" s="406"/>
      <c r="J37" s="406"/>
      <c r="K37" s="406"/>
      <c r="L37" s="406"/>
      <c r="M37" s="406"/>
    </row>
    <row r="38" spans="2:13" ht="16.5">
      <c r="B38" s="599"/>
      <c r="C38" s="445"/>
      <c r="D38" s="406"/>
      <c r="E38" s="406"/>
      <c r="F38" s="406"/>
      <c r="G38" s="406"/>
      <c r="H38" s="406"/>
      <c r="I38" s="406"/>
      <c r="J38" s="406"/>
      <c r="K38" s="406"/>
      <c r="L38" s="406"/>
      <c r="M38" s="406"/>
    </row>
  </sheetData>
  <sortState ref="B15:N17">
    <sortCondition descending="1" ref="N14"/>
  </sortState>
  <mergeCells count="21">
    <mergeCell ref="B28:C28"/>
    <mergeCell ref="D26:E26"/>
    <mergeCell ref="G26:I26"/>
    <mergeCell ref="K26:M26"/>
    <mergeCell ref="B23:M23"/>
    <mergeCell ref="D24:E24"/>
    <mergeCell ref="G24:I24"/>
    <mergeCell ref="K24:M24"/>
    <mergeCell ref="B25:M25"/>
    <mergeCell ref="D20:E20"/>
    <mergeCell ref="G20:I20"/>
    <mergeCell ref="K20:M20"/>
    <mergeCell ref="B21:M21"/>
    <mergeCell ref="D22:E22"/>
    <mergeCell ref="G22:I22"/>
    <mergeCell ref="K22:M22"/>
    <mergeCell ref="C18:M18"/>
    <mergeCell ref="O7:P10"/>
    <mergeCell ref="B3:H3"/>
    <mergeCell ref="M3:P3"/>
    <mergeCell ref="B5:J5"/>
  </mergeCells>
  <pageMargins left="0.23622047244094491" right="0.23622047244094491" top="0.74803149606299213" bottom="0.74803149606299213" header="0.31496062992125984" footer="0.31496062992125984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B1:P37"/>
  <sheetViews>
    <sheetView tabSelected="1" topLeftCell="A7" zoomScale="78" zoomScaleNormal="78" workbookViewId="0">
      <selection activeCell="B2" sqref="B2:P25"/>
    </sheetView>
  </sheetViews>
  <sheetFormatPr defaultRowHeight="18"/>
  <cols>
    <col min="1" max="1" width="5.42578125" style="47" customWidth="1"/>
    <col min="2" max="2" width="15.5703125" style="47" customWidth="1"/>
    <col min="3" max="3" width="23.42578125" style="47" customWidth="1"/>
    <col min="4" max="4" width="9.140625" style="316"/>
    <col min="5" max="5" width="6.5703125" style="47" customWidth="1"/>
    <col min="6" max="6" width="10" style="179" customWidth="1"/>
    <col min="7" max="9" width="5.42578125" style="47" customWidth="1"/>
    <col min="10" max="10" width="9.140625" style="47"/>
    <col min="11" max="11" width="6.140625" style="158" customWidth="1"/>
    <col min="12" max="12" width="2.5703125" style="47" customWidth="1"/>
    <col min="13" max="15" width="7.5703125" style="47" customWidth="1"/>
    <col min="16" max="16" width="11.28515625" style="332" customWidth="1"/>
    <col min="17" max="17" width="2.5703125" style="47" customWidth="1"/>
    <col min="18" max="18" width="2" style="47" customWidth="1"/>
    <col min="19" max="19" width="2.42578125" style="47" customWidth="1"/>
    <col min="20" max="16384" width="9.140625" style="47"/>
  </cols>
  <sheetData>
    <row r="1" spans="2:16" ht="18.75" thickBot="1"/>
    <row r="2" spans="2:16" ht="32.25" customHeight="1" thickBot="1">
      <c r="C2" s="908" t="s">
        <v>138</v>
      </c>
      <c r="D2" s="909"/>
      <c r="E2" s="909"/>
      <c r="F2" s="909"/>
      <c r="G2" s="909"/>
      <c r="H2" s="909"/>
      <c r="I2" s="909"/>
      <c r="J2" s="909"/>
      <c r="K2" s="910"/>
    </row>
    <row r="3" spans="2:16" s="351" customFormat="1" ht="26.25" customHeight="1" thickBot="1">
      <c r="C3" s="911" t="s">
        <v>176</v>
      </c>
      <c r="D3" s="912"/>
      <c r="E3" s="912"/>
      <c r="F3" s="912"/>
      <c r="G3" s="912"/>
      <c r="H3" s="912"/>
      <c r="I3" s="912"/>
      <c r="J3" s="912"/>
      <c r="K3" s="913"/>
      <c r="P3" s="332"/>
    </row>
    <row r="4" spans="2:16" ht="28.5" customHeight="1" thickBot="1">
      <c r="K4" s="47"/>
    </row>
    <row r="5" spans="2:16" ht="19.5" customHeight="1">
      <c r="B5" s="1041"/>
      <c r="C5" s="1064" t="s">
        <v>105</v>
      </c>
      <c r="D5" s="1065"/>
      <c r="E5" s="1065"/>
      <c r="F5" s="1066"/>
      <c r="G5" s="1058">
        <v>44696</v>
      </c>
      <c r="H5" s="1059"/>
      <c r="I5" s="1059"/>
      <c r="J5" s="1059"/>
      <c r="K5" s="1060"/>
      <c r="M5" s="1049" t="s">
        <v>99</v>
      </c>
      <c r="N5" s="1050"/>
      <c r="O5" s="1050"/>
      <c r="P5" s="1051"/>
    </row>
    <row r="6" spans="2:16" ht="19.5" customHeight="1" thickBot="1">
      <c r="B6" s="1041"/>
      <c r="C6" s="1067"/>
      <c r="D6" s="1068"/>
      <c r="E6" s="1068"/>
      <c r="F6" s="1069"/>
      <c r="G6" s="1061"/>
      <c r="H6" s="1062"/>
      <c r="I6" s="1062"/>
      <c r="J6" s="1062"/>
      <c r="K6" s="1063"/>
      <c r="M6" s="1052"/>
      <c r="N6" s="1053"/>
      <c r="O6" s="1053"/>
      <c r="P6" s="1054"/>
    </row>
    <row r="7" spans="2:16" ht="27.75" customHeight="1" thickBot="1">
      <c r="B7" s="1042"/>
      <c r="C7" s="298" t="s">
        <v>100</v>
      </c>
      <c r="D7" s="317" t="s">
        <v>101</v>
      </c>
      <c r="E7" s="297" t="s">
        <v>43</v>
      </c>
      <c r="F7" s="318" t="s">
        <v>44</v>
      </c>
      <c r="G7" s="301" t="s">
        <v>37</v>
      </c>
      <c r="H7" s="297" t="s">
        <v>36</v>
      </c>
      <c r="I7" s="300" t="s">
        <v>34</v>
      </c>
      <c r="J7" s="314" t="s">
        <v>8</v>
      </c>
      <c r="K7" s="299" t="s">
        <v>97</v>
      </c>
      <c r="M7" s="328" t="s">
        <v>37</v>
      </c>
      <c r="N7" s="329" t="s">
        <v>36</v>
      </c>
      <c r="O7" s="329" t="s">
        <v>34</v>
      </c>
      <c r="P7" s="330" t="s">
        <v>106</v>
      </c>
    </row>
    <row r="8" spans="2:16" ht="18" customHeight="1">
      <c r="B8" s="1038" t="s">
        <v>66</v>
      </c>
      <c r="C8" s="287" t="s">
        <v>204</v>
      </c>
      <c r="D8" s="823">
        <v>90</v>
      </c>
      <c r="E8" s="255" t="s">
        <v>9</v>
      </c>
      <c r="F8" s="319" t="s">
        <v>92</v>
      </c>
      <c r="G8" s="895">
        <v>89</v>
      </c>
      <c r="H8" s="896">
        <v>75</v>
      </c>
      <c r="I8" s="57">
        <v>82</v>
      </c>
      <c r="J8" s="274">
        <f t="shared" ref="J8:J16" si="0">SUM(G8:I8)</f>
        <v>246</v>
      </c>
      <c r="K8" s="315">
        <v>1</v>
      </c>
      <c r="M8" s="895">
        <v>89</v>
      </c>
      <c r="N8" s="896">
        <v>75</v>
      </c>
      <c r="O8" s="57">
        <v>82</v>
      </c>
      <c r="P8" s="333">
        <f>SUM(M8:O8)</f>
        <v>246</v>
      </c>
    </row>
    <row r="9" spans="2:16">
      <c r="B9" s="1039"/>
      <c r="C9" s="287" t="s">
        <v>52</v>
      </c>
      <c r="D9" s="823">
        <v>1383</v>
      </c>
      <c r="E9" s="255" t="s">
        <v>9</v>
      </c>
      <c r="F9" s="143" t="s">
        <v>56</v>
      </c>
      <c r="G9" s="895">
        <v>76</v>
      </c>
      <c r="H9" s="896">
        <v>85</v>
      </c>
      <c r="I9" s="897">
        <v>83</v>
      </c>
      <c r="J9" s="272">
        <f>SUM(G9:I9)</f>
        <v>244</v>
      </c>
      <c r="K9" s="312">
        <v>2</v>
      </c>
      <c r="M9" s="895">
        <v>76</v>
      </c>
      <c r="N9" s="896">
        <v>85</v>
      </c>
      <c r="O9" s="897">
        <v>83</v>
      </c>
      <c r="P9" s="333">
        <f t="shared" ref="P9:P17" si="1">SUM(M9:O9)</f>
        <v>244</v>
      </c>
    </row>
    <row r="10" spans="2:16">
      <c r="B10" s="1039"/>
      <c r="C10" s="352" t="s">
        <v>49</v>
      </c>
      <c r="D10" s="1154">
        <v>2</v>
      </c>
      <c r="E10" s="879" t="s">
        <v>9</v>
      </c>
      <c r="F10" s="1155" t="s">
        <v>47</v>
      </c>
      <c r="G10" s="217">
        <v>92</v>
      </c>
      <c r="H10" s="218">
        <v>73</v>
      </c>
      <c r="I10" s="219">
        <v>79</v>
      </c>
      <c r="J10" s="272">
        <f>SUM(G10:I10)</f>
        <v>244</v>
      </c>
      <c r="K10" s="312">
        <v>3</v>
      </c>
      <c r="M10" s="217">
        <v>92</v>
      </c>
      <c r="N10" s="218">
        <v>73</v>
      </c>
      <c r="O10" s="219">
        <v>79</v>
      </c>
      <c r="P10" s="333">
        <f t="shared" si="1"/>
        <v>244</v>
      </c>
    </row>
    <row r="11" spans="2:16">
      <c r="B11" s="1039"/>
      <c r="C11" s="431" t="s">
        <v>59</v>
      </c>
      <c r="D11" s="823">
        <v>1809</v>
      </c>
      <c r="E11" s="255" t="s">
        <v>9</v>
      </c>
      <c r="F11" s="319" t="s">
        <v>55</v>
      </c>
      <c r="G11" s="54">
        <v>75</v>
      </c>
      <c r="H11" s="55">
        <v>76</v>
      </c>
      <c r="I11" s="57">
        <v>82</v>
      </c>
      <c r="J11" s="272">
        <f>SUM(G11:I11)</f>
        <v>233</v>
      </c>
      <c r="K11" s="312">
        <v>4</v>
      </c>
      <c r="M11" s="895">
        <v>75</v>
      </c>
      <c r="N11" s="896">
        <v>76</v>
      </c>
      <c r="O11" s="57">
        <v>82</v>
      </c>
      <c r="P11" s="333">
        <f t="shared" si="1"/>
        <v>233</v>
      </c>
    </row>
    <row r="12" spans="2:16">
      <c r="B12" s="1039"/>
      <c r="C12" s="431" t="s">
        <v>206</v>
      </c>
      <c r="D12" s="823">
        <v>1942</v>
      </c>
      <c r="E12" s="255" t="s">
        <v>12</v>
      </c>
      <c r="F12" s="143" t="s">
        <v>45</v>
      </c>
      <c r="G12" s="54">
        <v>71</v>
      </c>
      <c r="H12" s="55">
        <v>80</v>
      </c>
      <c r="I12" s="57">
        <v>79</v>
      </c>
      <c r="J12" s="272">
        <f>SUM(G12:I12)</f>
        <v>230</v>
      </c>
      <c r="K12" s="312">
        <v>5</v>
      </c>
      <c r="M12" s="895">
        <v>71</v>
      </c>
      <c r="N12" s="896">
        <v>80</v>
      </c>
      <c r="O12" s="57">
        <v>79</v>
      </c>
      <c r="P12" s="333">
        <f t="shared" si="1"/>
        <v>230</v>
      </c>
    </row>
    <row r="13" spans="2:16">
      <c r="B13" s="1039"/>
      <c r="C13" s="431" t="s">
        <v>209</v>
      </c>
      <c r="D13" s="823">
        <v>1539</v>
      </c>
      <c r="E13" s="255" t="s">
        <v>10</v>
      </c>
      <c r="F13" s="319" t="s">
        <v>47</v>
      </c>
      <c r="G13" s="54">
        <v>81</v>
      </c>
      <c r="H13" s="55">
        <v>70</v>
      </c>
      <c r="I13" s="57">
        <v>78</v>
      </c>
      <c r="J13" s="272">
        <f>SUM(G13:I13)</f>
        <v>229</v>
      </c>
      <c r="K13" s="312">
        <v>6</v>
      </c>
      <c r="M13" s="895">
        <v>81</v>
      </c>
      <c r="N13" s="896">
        <v>70</v>
      </c>
      <c r="O13" s="57">
        <v>78</v>
      </c>
      <c r="P13" s="333">
        <f t="shared" si="1"/>
        <v>229</v>
      </c>
    </row>
    <row r="14" spans="2:16">
      <c r="B14" s="1039"/>
      <c r="C14" s="431" t="s">
        <v>58</v>
      </c>
      <c r="D14" s="823">
        <v>1476</v>
      </c>
      <c r="E14" s="255" t="s">
        <v>9</v>
      </c>
      <c r="F14" s="319" t="s">
        <v>47</v>
      </c>
      <c r="G14" s="54">
        <v>75</v>
      </c>
      <c r="H14" s="55">
        <v>65</v>
      </c>
      <c r="I14" s="57">
        <v>89</v>
      </c>
      <c r="J14" s="272">
        <f>SUM(G14:I14)</f>
        <v>229</v>
      </c>
      <c r="K14" s="312">
        <v>7</v>
      </c>
      <c r="M14" s="895">
        <v>75</v>
      </c>
      <c r="N14" s="896">
        <v>65</v>
      </c>
      <c r="O14" s="57">
        <v>89</v>
      </c>
      <c r="P14" s="333">
        <f t="shared" si="1"/>
        <v>229</v>
      </c>
    </row>
    <row r="15" spans="2:16">
      <c r="B15" s="1039"/>
      <c r="C15" s="431" t="s">
        <v>208</v>
      </c>
      <c r="D15" s="823">
        <v>641</v>
      </c>
      <c r="E15" s="337" t="s">
        <v>11</v>
      </c>
      <c r="F15" s="319" t="s">
        <v>56</v>
      </c>
      <c r="G15" s="54">
        <v>77</v>
      </c>
      <c r="H15" s="55">
        <v>76</v>
      </c>
      <c r="I15" s="57">
        <v>75</v>
      </c>
      <c r="J15" s="272">
        <f>SUM(G15:I15)</f>
        <v>228</v>
      </c>
      <c r="K15" s="312">
        <v>8</v>
      </c>
      <c r="M15" s="895">
        <v>77</v>
      </c>
      <c r="N15" s="896">
        <v>76</v>
      </c>
      <c r="O15" s="57">
        <v>75</v>
      </c>
      <c r="P15" s="333">
        <f t="shared" si="1"/>
        <v>228</v>
      </c>
    </row>
    <row r="16" spans="2:16">
      <c r="B16" s="1039"/>
      <c r="C16" s="431" t="s">
        <v>67</v>
      </c>
      <c r="D16" s="823">
        <v>1281</v>
      </c>
      <c r="E16" s="255" t="s">
        <v>11</v>
      </c>
      <c r="F16" s="338" t="s">
        <v>47</v>
      </c>
      <c r="G16" s="170">
        <v>67</v>
      </c>
      <c r="H16" s="171">
        <v>77</v>
      </c>
      <c r="I16" s="172">
        <v>68</v>
      </c>
      <c r="J16" s="339">
        <f>SUM(G16:I16)</f>
        <v>212</v>
      </c>
      <c r="K16" s="340">
        <v>9</v>
      </c>
      <c r="M16" s="170">
        <v>67</v>
      </c>
      <c r="N16" s="171">
        <v>77</v>
      </c>
      <c r="O16" s="172">
        <v>68</v>
      </c>
      <c r="P16" s="333">
        <f t="shared" si="1"/>
        <v>212</v>
      </c>
    </row>
    <row r="17" spans="2:16" s="323" customFormat="1" ht="18.75" thickBot="1">
      <c r="B17" s="1039"/>
      <c r="C17" s="352" t="s">
        <v>133</v>
      </c>
      <c r="D17" s="1153">
        <v>723</v>
      </c>
      <c r="E17" s="880" t="s">
        <v>11</v>
      </c>
      <c r="F17" s="320" t="s">
        <v>56</v>
      </c>
      <c r="G17" s="216">
        <v>70</v>
      </c>
      <c r="H17" s="899">
        <v>65</v>
      </c>
      <c r="I17" s="53">
        <v>67</v>
      </c>
      <c r="J17" s="273">
        <f>SUM(G17:I17)</f>
        <v>202</v>
      </c>
      <c r="K17" s="313">
        <v>10</v>
      </c>
      <c r="M17" s="216">
        <v>70</v>
      </c>
      <c r="N17" s="899">
        <v>65</v>
      </c>
      <c r="O17" s="53">
        <v>67</v>
      </c>
      <c r="P17" s="341">
        <f t="shared" si="1"/>
        <v>202</v>
      </c>
    </row>
    <row r="18" spans="2:16" ht="29.25" customHeight="1" thickBot="1">
      <c r="B18" s="1039"/>
      <c r="C18" s="1035"/>
      <c r="D18" s="1036"/>
      <c r="E18" s="1036"/>
      <c r="F18" s="1036"/>
      <c r="G18" s="1036"/>
      <c r="H18" s="1036"/>
      <c r="I18" s="1036"/>
      <c r="J18" s="1036"/>
      <c r="K18" s="1037"/>
      <c r="M18" s="1032" t="s">
        <v>102</v>
      </c>
      <c r="N18" s="1033"/>
      <c r="O18" s="1034"/>
      <c r="P18" s="334">
        <f>SUM(P8:P17)</f>
        <v>2297</v>
      </c>
    </row>
    <row r="19" spans="2:16" ht="18.75" customHeight="1" thickBot="1">
      <c r="B19" s="1039"/>
      <c r="C19" s="1043" t="s">
        <v>103</v>
      </c>
      <c r="D19" s="1044"/>
      <c r="E19" s="1044"/>
      <c r="F19" s="1045"/>
      <c r="G19" s="1046"/>
      <c r="H19" s="1047"/>
      <c r="I19" s="1047"/>
      <c r="J19" s="1047"/>
      <c r="K19" s="1048"/>
      <c r="M19" s="1055" t="s">
        <v>104</v>
      </c>
      <c r="N19" s="1056"/>
      <c r="O19" s="1056"/>
      <c r="P19" s="1057"/>
    </row>
    <row r="20" spans="2:16">
      <c r="B20" s="1039"/>
      <c r="C20" s="309" t="s">
        <v>73</v>
      </c>
      <c r="D20" s="1151">
        <v>3623</v>
      </c>
      <c r="E20" s="118" t="s">
        <v>10</v>
      </c>
      <c r="F20" s="348" t="s">
        <v>47</v>
      </c>
      <c r="G20" s="349">
        <v>64</v>
      </c>
      <c r="H20" s="220">
        <v>81</v>
      </c>
      <c r="I20" s="221">
        <v>76</v>
      </c>
      <c r="J20" s="238">
        <f>SUM(G20:I20)</f>
        <v>221</v>
      </c>
      <c r="K20" s="347">
        <v>11</v>
      </c>
      <c r="M20" s="349">
        <v>64</v>
      </c>
      <c r="N20" s="220">
        <v>81</v>
      </c>
      <c r="O20" s="221">
        <v>76</v>
      </c>
      <c r="P20" s="335">
        <f t="shared" ref="P20:P21" si="2">SUM(M20:O20)</f>
        <v>221</v>
      </c>
    </row>
    <row r="21" spans="2:16" ht="18.75" thickBot="1">
      <c r="B21" s="1040"/>
      <c r="C21" s="519" t="s">
        <v>234</v>
      </c>
      <c r="D21" s="1152">
        <v>506</v>
      </c>
      <c r="E21" s="280" t="s">
        <v>10</v>
      </c>
      <c r="F21" s="320" t="s">
        <v>55</v>
      </c>
      <c r="G21" s="51">
        <v>58</v>
      </c>
      <c r="H21" s="52">
        <v>65</v>
      </c>
      <c r="I21" s="53">
        <v>54</v>
      </c>
      <c r="J21" s="273">
        <f>SUM(G21:I21)</f>
        <v>177</v>
      </c>
      <c r="K21" s="313">
        <v>12</v>
      </c>
      <c r="M21" s="898">
        <v>58</v>
      </c>
      <c r="N21" s="899">
        <v>65</v>
      </c>
      <c r="O21" s="53">
        <v>54</v>
      </c>
      <c r="P21" s="336">
        <f t="shared" si="2"/>
        <v>177</v>
      </c>
    </row>
    <row r="22" spans="2:16" ht="18.75" thickBot="1"/>
    <row r="23" spans="2:16" ht="30.75" customHeight="1">
      <c r="C23" s="382" t="s">
        <v>108</v>
      </c>
      <c r="D23" s="1070" t="s">
        <v>72</v>
      </c>
      <c r="E23" s="1071"/>
      <c r="F23" s="1072"/>
      <c r="G23" s="1079"/>
      <c r="H23" s="1080"/>
      <c r="I23" s="1080"/>
      <c r="J23" s="1080"/>
      <c r="K23" s="1080"/>
      <c r="L23" s="1081"/>
    </row>
    <row r="24" spans="2:16" ht="32.25" customHeight="1">
      <c r="C24" s="380" t="s">
        <v>109</v>
      </c>
      <c r="D24" s="1073" t="s">
        <v>201</v>
      </c>
      <c r="E24" s="1074"/>
      <c r="F24" s="1075"/>
      <c r="G24" s="1082"/>
      <c r="H24" s="1083"/>
      <c r="I24" s="1083"/>
      <c r="J24" s="1083"/>
      <c r="K24" s="1083"/>
      <c r="L24" s="1084"/>
    </row>
    <row r="25" spans="2:16" ht="29.25" customHeight="1" thickBot="1">
      <c r="C25" s="381" t="s">
        <v>110</v>
      </c>
      <c r="D25" s="1076" t="s">
        <v>187</v>
      </c>
      <c r="E25" s="1077"/>
      <c r="F25" s="1078"/>
      <c r="G25" s="1085"/>
      <c r="H25" s="1086"/>
      <c r="I25" s="1086"/>
      <c r="J25" s="1086"/>
      <c r="K25" s="1086"/>
      <c r="L25" s="1087"/>
    </row>
    <row r="27" spans="2:16">
      <c r="B27" s="618"/>
      <c r="C27" s="961"/>
      <c r="D27" s="961"/>
    </row>
    <row r="28" spans="2:16">
      <c r="B28" s="618"/>
    </row>
    <row r="29" spans="2:16">
      <c r="B29" s="618"/>
      <c r="C29" s="620"/>
      <c r="D29" s="444"/>
    </row>
    <row r="30" spans="2:16">
      <c r="B30" s="618"/>
      <c r="C30" s="620"/>
      <c r="D30" s="444"/>
    </row>
    <row r="31" spans="2:16">
      <c r="B31" s="618"/>
      <c r="C31" s="620"/>
      <c r="D31" s="444"/>
    </row>
    <row r="32" spans="2:16">
      <c r="B32" s="618"/>
      <c r="C32" s="620"/>
      <c r="D32" s="444"/>
    </row>
    <row r="33" spans="2:4">
      <c r="B33" s="618"/>
      <c r="C33" s="620"/>
      <c r="D33" s="444"/>
    </row>
    <row r="34" spans="2:4">
      <c r="B34" s="618"/>
      <c r="C34" s="620"/>
      <c r="D34" s="444"/>
    </row>
    <row r="35" spans="2:4">
      <c r="B35" s="618"/>
      <c r="C35" s="620"/>
      <c r="D35" s="444"/>
    </row>
    <row r="36" spans="2:4">
      <c r="B36" s="618"/>
      <c r="C36" s="620"/>
      <c r="D36" s="444"/>
    </row>
    <row r="37" spans="2:4">
      <c r="B37" s="618"/>
      <c r="C37" s="620"/>
      <c r="D37" s="445"/>
    </row>
  </sheetData>
  <sortState ref="C10:J18">
    <sortCondition descending="1" ref="J9"/>
  </sortState>
  <mergeCells count="19">
    <mergeCell ref="C27:D27"/>
    <mergeCell ref="C2:K2"/>
    <mergeCell ref="C3:K3"/>
    <mergeCell ref="G5:K6"/>
    <mergeCell ref="C5:F6"/>
    <mergeCell ref="D23:F23"/>
    <mergeCell ref="D24:F24"/>
    <mergeCell ref="D25:F25"/>
    <mergeCell ref="G23:L23"/>
    <mergeCell ref="G24:L24"/>
    <mergeCell ref="G25:L25"/>
    <mergeCell ref="M18:O18"/>
    <mergeCell ref="C18:K18"/>
    <mergeCell ref="B8:B21"/>
    <mergeCell ref="B5:B7"/>
    <mergeCell ref="C19:F19"/>
    <mergeCell ref="G19:K19"/>
    <mergeCell ref="M5:P6"/>
    <mergeCell ref="M19:P19"/>
  </mergeCells>
  <pageMargins left="0.23622047244094491" right="0.23622047244094491" top="0.74803149606299213" bottom="0.74803149606299213" header="0.31496062992125984" footer="0.31496062992125984"/>
  <pageSetup paperSize="9" scale="90" fitToHeight="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7"/>
  <sheetViews>
    <sheetView topLeftCell="A7" workbookViewId="0">
      <selection activeCell="B2" sqref="B2:I25"/>
    </sheetView>
  </sheetViews>
  <sheetFormatPr defaultRowHeight="15.75"/>
  <cols>
    <col min="1" max="1" width="3.140625" customWidth="1"/>
    <col min="2" max="2" width="15" customWidth="1"/>
    <col min="3" max="3" width="25" customWidth="1"/>
    <col min="5" max="5" width="7.140625" customWidth="1"/>
    <col min="7" max="7" width="3.42578125" customWidth="1"/>
    <col min="8" max="8" width="18.28515625" style="154" customWidth="1"/>
    <col min="9" max="9" width="10.7109375" style="369" customWidth="1"/>
    <col min="10" max="10" width="2.42578125" customWidth="1"/>
  </cols>
  <sheetData>
    <row r="1" spans="1:9" ht="18.75" thickBot="1">
      <c r="A1" s="326"/>
      <c r="B1" s="326"/>
      <c r="C1" s="326"/>
      <c r="D1" s="316"/>
      <c r="E1" s="326"/>
      <c r="F1" s="179"/>
      <c r="G1" s="326"/>
      <c r="H1" s="332"/>
    </row>
    <row r="2" spans="1:9" ht="26.25" customHeight="1" thickBot="1">
      <c r="A2" s="326"/>
      <c r="C2" s="908" t="s">
        <v>138</v>
      </c>
      <c r="D2" s="909"/>
      <c r="E2" s="909"/>
      <c r="F2" s="909"/>
      <c r="G2" s="909"/>
      <c r="H2" s="909"/>
      <c r="I2" s="910"/>
    </row>
    <row r="3" spans="1:9" ht="18.75" thickBot="1">
      <c r="A3" s="326"/>
      <c r="B3" s="326"/>
      <c r="C3" s="326"/>
      <c r="D3" s="316"/>
      <c r="E3" s="326"/>
      <c r="F3" s="179"/>
      <c r="G3" s="326"/>
      <c r="H3" s="332"/>
    </row>
    <row r="4" spans="1:9" ht="27" customHeight="1" thickBot="1">
      <c r="A4" s="351"/>
      <c r="B4" s="351"/>
      <c r="C4" s="911" t="s">
        <v>177</v>
      </c>
      <c r="D4" s="912"/>
      <c r="E4" s="912"/>
      <c r="F4" s="913"/>
      <c r="G4" s="351"/>
      <c r="H4" s="1097" t="s">
        <v>139</v>
      </c>
      <c r="I4" s="1098"/>
    </row>
    <row r="5" spans="1:9" ht="18.75" thickBot="1">
      <c r="A5" s="326"/>
      <c r="B5" s="326"/>
      <c r="C5" s="326"/>
      <c r="D5" s="316"/>
      <c r="E5" s="326"/>
      <c r="F5" s="179"/>
      <c r="G5" s="326"/>
      <c r="H5" s="332"/>
    </row>
    <row r="6" spans="1:9" ht="16.5" customHeight="1">
      <c r="A6" s="326"/>
      <c r="B6" s="370"/>
      <c r="C6" s="1064" t="s">
        <v>211</v>
      </c>
      <c r="D6" s="1065"/>
      <c r="E6" s="1065"/>
      <c r="F6" s="1066"/>
      <c r="G6" s="326"/>
      <c r="H6" s="1094" t="s">
        <v>98</v>
      </c>
      <c r="I6" s="1091" t="s">
        <v>107</v>
      </c>
    </row>
    <row r="7" spans="1:9" ht="17.25" customHeight="1" thickBot="1">
      <c r="A7" s="326"/>
      <c r="B7" s="370"/>
      <c r="C7" s="1067"/>
      <c r="D7" s="1068"/>
      <c r="E7" s="1068"/>
      <c r="F7" s="1069"/>
      <c r="G7" s="326"/>
      <c r="H7" s="1095"/>
      <c r="I7" s="1092"/>
    </row>
    <row r="8" spans="1:9" ht="17.25" thickBot="1">
      <c r="A8" s="326"/>
      <c r="B8" s="370"/>
      <c r="C8" s="327" t="s">
        <v>100</v>
      </c>
      <c r="D8" s="463" t="s">
        <v>101</v>
      </c>
      <c r="E8" s="420" t="s">
        <v>43</v>
      </c>
      <c r="F8" s="424" t="s">
        <v>44</v>
      </c>
      <c r="G8" s="326"/>
      <c r="H8" s="1096"/>
      <c r="I8" s="1093"/>
    </row>
    <row r="9" spans="1:9" ht="18" customHeight="1">
      <c r="A9" s="326"/>
      <c r="B9" s="1088" t="s">
        <v>65</v>
      </c>
      <c r="C9" s="520" t="s">
        <v>49</v>
      </c>
      <c r="D9" s="1157">
        <v>2</v>
      </c>
      <c r="E9" s="286"/>
      <c r="F9" s="430"/>
      <c r="G9" s="326"/>
      <c r="H9" s="286">
        <v>180</v>
      </c>
      <c r="I9" s="286">
        <v>1</v>
      </c>
    </row>
    <row r="10" spans="1:9" ht="16.5">
      <c r="A10" s="326"/>
      <c r="B10" s="1089"/>
      <c r="C10" s="287" t="s">
        <v>67</v>
      </c>
      <c r="D10" s="1158">
        <v>1281</v>
      </c>
      <c r="E10" s="287"/>
      <c r="F10" s="433"/>
      <c r="G10" s="326"/>
      <c r="H10" s="287">
        <v>174</v>
      </c>
      <c r="I10" s="287">
        <v>2</v>
      </c>
    </row>
    <row r="11" spans="1:9" ht="16.5">
      <c r="A11" s="326"/>
      <c r="B11" s="1089"/>
      <c r="C11" s="1156" t="s">
        <v>59</v>
      </c>
      <c r="D11" s="1167">
        <v>1809</v>
      </c>
      <c r="E11" s="287"/>
      <c r="F11" s="433"/>
      <c r="G11" s="326"/>
      <c r="H11" s="287">
        <v>174</v>
      </c>
      <c r="I11" s="287">
        <v>3</v>
      </c>
    </row>
    <row r="12" spans="1:9" ht="16.5">
      <c r="A12" s="326"/>
      <c r="B12" s="1089"/>
      <c r="C12" s="287" t="s">
        <v>58</v>
      </c>
      <c r="D12" s="1158">
        <v>1476</v>
      </c>
      <c r="E12" s="287"/>
      <c r="F12" s="433"/>
      <c r="G12" s="326"/>
      <c r="H12" s="287">
        <v>174</v>
      </c>
      <c r="I12" s="287">
        <v>4</v>
      </c>
    </row>
    <row r="13" spans="1:9" ht="16.5">
      <c r="A13" s="326"/>
      <c r="B13" s="1089"/>
      <c r="C13" s="287" t="s">
        <v>133</v>
      </c>
      <c r="D13" s="1158">
        <v>723</v>
      </c>
      <c r="E13" s="287"/>
      <c r="F13" s="433"/>
      <c r="G13" s="326"/>
      <c r="H13" s="287">
        <v>173</v>
      </c>
      <c r="I13" s="287">
        <v>5</v>
      </c>
    </row>
    <row r="14" spans="1:9" ht="16.5">
      <c r="A14" s="326"/>
      <c r="B14" s="1089"/>
      <c r="C14" s="287" t="s">
        <v>204</v>
      </c>
      <c r="D14" s="1158">
        <v>90</v>
      </c>
      <c r="E14" s="287"/>
      <c r="F14" s="433"/>
      <c r="G14" s="326"/>
      <c r="H14" s="287">
        <v>168</v>
      </c>
      <c r="I14" s="287">
        <v>6</v>
      </c>
    </row>
    <row r="15" spans="1:9" ht="16.5">
      <c r="A15" s="326"/>
      <c r="B15" s="1089"/>
      <c r="C15" s="287" t="s">
        <v>52</v>
      </c>
      <c r="D15" s="1158">
        <v>1383</v>
      </c>
      <c r="E15" s="287"/>
      <c r="F15" s="433"/>
      <c r="G15" s="326"/>
      <c r="H15" s="287">
        <v>168</v>
      </c>
      <c r="I15" s="287">
        <v>7</v>
      </c>
    </row>
    <row r="16" spans="1:9" ht="16.5">
      <c r="A16" s="326"/>
      <c r="B16" s="1089"/>
      <c r="C16" s="287" t="s">
        <v>210</v>
      </c>
      <c r="D16" s="1163">
        <v>506</v>
      </c>
      <c r="E16" s="304"/>
      <c r="F16" s="436"/>
      <c r="G16" s="326"/>
      <c r="H16" s="304">
        <v>165</v>
      </c>
      <c r="I16" s="304">
        <v>8</v>
      </c>
    </row>
    <row r="17" spans="1:9" ht="16.5">
      <c r="A17" s="326"/>
      <c r="B17" s="1089"/>
      <c r="C17" s="287" t="s">
        <v>72</v>
      </c>
      <c r="D17" s="1164">
        <v>2218</v>
      </c>
      <c r="E17" s="287"/>
      <c r="F17" s="433"/>
      <c r="G17" s="326"/>
      <c r="H17" s="287">
        <v>163</v>
      </c>
      <c r="I17" s="287">
        <v>9</v>
      </c>
    </row>
    <row r="18" spans="1:9" ht="16.5">
      <c r="A18" s="326"/>
      <c r="B18" s="1089"/>
      <c r="C18" s="565" t="s">
        <v>209</v>
      </c>
      <c r="D18" s="1159">
        <v>1539</v>
      </c>
      <c r="E18" s="287"/>
      <c r="F18" s="433"/>
      <c r="G18" s="326"/>
      <c r="H18" s="287">
        <v>161</v>
      </c>
      <c r="I18" s="287">
        <v>10</v>
      </c>
    </row>
    <row r="19" spans="1:9" ht="16.5">
      <c r="A19" s="326"/>
      <c r="B19" s="1089"/>
      <c r="C19" s="287" t="s">
        <v>207</v>
      </c>
      <c r="D19" s="1164">
        <v>1941</v>
      </c>
      <c r="E19" s="287"/>
      <c r="F19" s="433"/>
      <c r="G19" s="326"/>
      <c r="H19" s="287">
        <v>160</v>
      </c>
      <c r="I19" s="287">
        <v>11</v>
      </c>
    </row>
    <row r="20" spans="1:9" ht="16.5">
      <c r="A20" s="326"/>
      <c r="B20" s="1089"/>
      <c r="C20" s="726" t="s">
        <v>73</v>
      </c>
      <c r="D20" s="1160">
        <v>3623</v>
      </c>
      <c r="E20" s="287"/>
      <c r="F20" s="433"/>
      <c r="G20" s="326"/>
      <c r="H20" s="287">
        <v>156</v>
      </c>
      <c r="I20" s="287">
        <v>12</v>
      </c>
    </row>
    <row r="21" spans="1:9" ht="16.5">
      <c r="A21" s="326"/>
      <c r="B21" s="1089"/>
      <c r="C21" s="287" t="s">
        <v>208</v>
      </c>
      <c r="D21" s="1161">
        <v>641</v>
      </c>
      <c r="E21" s="287"/>
      <c r="F21" s="433"/>
      <c r="G21" s="326"/>
      <c r="H21" s="287">
        <v>154</v>
      </c>
      <c r="I21" s="287">
        <v>13</v>
      </c>
    </row>
    <row r="22" spans="1:9" ht="16.5">
      <c r="A22" s="326"/>
      <c r="B22" s="1089"/>
      <c r="C22" s="287" t="s">
        <v>205</v>
      </c>
      <c r="D22" s="1165">
        <v>1791</v>
      </c>
      <c r="E22" s="287"/>
      <c r="F22" s="433"/>
      <c r="G22" s="326"/>
      <c r="H22" s="287">
        <v>153</v>
      </c>
      <c r="I22" s="287">
        <v>14</v>
      </c>
    </row>
    <row r="23" spans="1:9" ht="16.5">
      <c r="A23" s="326"/>
      <c r="B23" s="1089"/>
      <c r="C23" s="287" t="s">
        <v>201</v>
      </c>
      <c r="D23" s="1165">
        <v>283</v>
      </c>
      <c r="E23" s="287"/>
      <c r="F23" s="433"/>
      <c r="G23" s="326"/>
      <c r="H23" s="287">
        <v>151</v>
      </c>
      <c r="I23" s="287">
        <v>15</v>
      </c>
    </row>
    <row r="24" spans="1:9" ht="16.5">
      <c r="A24" s="326"/>
      <c r="B24" s="1089"/>
      <c r="C24" s="304" t="s">
        <v>135</v>
      </c>
      <c r="D24" s="1166">
        <v>1580</v>
      </c>
      <c r="E24" s="304"/>
      <c r="F24" s="436"/>
      <c r="G24" s="326"/>
      <c r="H24" s="304">
        <v>148</v>
      </c>
      <c r="I24" s="304">
        <v>16</v>
      </c>
    </row>
    <row r="25" spans="1:9" ht="17.25" thickBot="1">
      <c r="A25" s="405"/>
      <c r="B25" s="1090"/>
      <c r="C25" s="288" t="s">
        <v>206</v>
      </c>
      <c r="D25" s="1162">
        <v>1942</v>
      </c>
      <c r="E25" s="288"/>
      <c r="F25" s="355"/>
      <c r="G25" s="405"/>
      <c r="H25" s="288">
        <v>144</v>
      </c>
      <c r="I25" s="288">
        <v>17</v>
      </c>
    </row>
    <row r="28" spans="1:9" ht="16.5">
      <c r="C28" s="620"/>
      <c r="D28" s="444"/>
    </row>
    <row r="29" spans="1:9" ht="16.5">
      <c r="C29" s="620"/>
      <c r="D29" s="444"/>
    </row>
    <row r="30" spans="1:9" ht="16.5">
      <c r="C30" s="620"/>
      <c r="D30" s="444"/>
    </row>
    <row r="31" spans="1:9" ht="16.5">
      <c r="C31" s="620"/>
      <c r="D31" s="444"/>
    </row>
    <row r="32" spans="1:9" ht="16.5">
      <c r="C32" s="620"/>
      <c r="D32" s="444"/>
    </row>
    <row r="33" spans="3:4" ht="16.5">
      <c r="C33" s="620"/>
      <c r="D33" s="444"/>
    </row>
    <row r="34" spans="3:4" ht="16.5">
      <c r="C34" s="620"/>
      <c r="D34" s="444"/>
    </row>
    <row r="35" spans="3:4" ht="16.5">
      <c r="C35" s="620"/>
      <c r="D35" s="444"/>
    </row>
    <row r="36" spans="3:4" ht="16.5">
      <c r="C36" s="620"/>
      <c r="D36" s="444"/>
    </row>
    <row r="37" spans="3:4" ht="16.5">
      <c r="C37" s="620"/>
      <c r="D37" s="445"/>
    </row>
  </sheetData>
  <sortState ref="C9:H25">
    <sortCondition descending="1" ref="H9"/>
  </sortState>
  <mergeCells count="7">
    <mergeCell ref="B9:B25"/>
    <mergeCell ref="C2:I2"/>
    <mergeCell ref="I6:I8"/>
    <mergeCell ref="C6:F7"/>
    <mergeCell ref="H6:H8"/>
    <mergeCell ref="C4:F4"/>
    <mergeCell ref="H4:I4"/>
  </mergeCells>
  <pageMargins left="0.23622047244094491" right="0.23622047244094491" top="0.74803149606299213" bottom="0.74803149606299213" header="0.31496062992125984" footer="0.31496062992125984"/>
  <pageSetup paperSize="9" scale="98" fitToHeight="0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68"/>
  <sheetViews>
    <sheetView topLeftCell="A3" workbookViewId="0">
      <selection activeCell="B30" sqref="B30:P45"/>
    </sheetView>
  </sheetViews>
  <sheetFormatPr defaultRowHeight="18.75"/>
  <cols>
    <col min="1" max="1" width="3.140625" style="3" customWidth="1"/>
    <col min="2" max="2" width="22.5703125" style="178" customWidth="1"/>
    <col min="3" max="3" width="6.5703125" style="3" customWidth="1"/>
    <col min="4" max="6" width="9.140625" style="3"/>
    <col min="7" max="7" width="2" style="3" customWidth="1"/>
    <col min="8" max="8" width="9.42578125" style="165" customWidth="1"/>
    <col min="9" max="9" width="9.140625" style="178"/>
    <col min="10" max="10" width="1.42578125" style="3" customWidth="1"/>
    <col min="11" max="11" width="10.28515625" style="180" customWidth="1"/>
    <col min="12" max="12" width="9.28515625" style="3" customWidth="1"/>
    <col min="13" max="13" width="9.85546875" style="3" customWidth="1"/>
    <col min="14" max="14" width="1.140625" style="3" customWidth="1"/>
    <col min="15" max="16" width="12.28515625" style="180" customWidth="1"/>
    <col min="17" max="17" width="23.5703125" style="3" customWidth="1"/>
    <col min="18" max="18" width="7.42578125" style="3" customWidth="1"/>
    <col min="19" max="20" width="9.140625" style="3"/>
    <col min="21" max="21" width="9.140625" style="3" customWidth="1"/>
    <col min="22" max="22" width="10.42578125" style="3" customWidth="1"/>
    <col min="23" max="16384" width="9.140625" style="3"/>
  </cols>
  <sheetData>
    <row r="1" spans="2:22" ht="19.5" thickBot="1"/>
    <row r="2" spans="2:22" ht="30.75" customHeight="1" thickBot="1">
      <c r="B2" s="908" t="s">
        <v>138</v>
      </c>
      <c r="C2" s="909"/>
      <c r="D2" s="909"/>
      <c r="E2" s="909"/>
      <c r="F2" s="910"/>
      <c r="H2" s="1101" t="s">
        <v>91</v>
      </c>
      <c r="I2" s="1102"/>
      <c r="J2" s="1102"/>
      <c r="K2" s="1103"/>
    </row>
    <row r="3" spans="2:22" ht="19.5" thickBot="1">
      <c r="B3" s="179"/>
      <c r="C3" s="61"/>
      <c r="D3" s="46"/>
      <c r="E3" s="62"/>
      <c r="F3" s="47"/>
      <c r="J3" s="167"/>
    </row>
    <row r="4" spans="2:22" ht="33.75" customHeight="1" thickBot="1">
      <c r="B4" s="1104" t="s">
        <v>79</v>
      </c>
      <c r="C4" s="1105"/>
      <c r="D4" s="1105"/>
      <c r="E4" s="1105"/>
      <c r="F4" s="1105"/>
      <c r="G4" s="1105"/>
      <c r="H4" s="1105"/>
      <c r="I4" s="1105"/>
      <c r="J4" s="1105"/>
      <c r="K4" s="1106"/>
      <c r="Q4" s="1110" t="s">
        <v>89</v>
      </c>
      <c r="R4" s="1111"/>
      <c r="S4" s="1111"/>
      <c r="T4" s="1111"/>
      <c r="U4" s="1112"/>
    </row>
    <row r="5" spans="2:22" ht="21" thickBot="1">
      <c r="B5" s="1113" t="s">
        <v>70</v>
      </c>
      <c r="C5" s="1114"/>
      <c r="D5" s="1114"/>
      <c r="E5" s="1114"/>
      <c r="F5" s="1115"/>
      <c r="H5" s="1118" t="s">
        <v>75</v>
      </c>
      <c r="I5" s="1119"/>
      <c r="J5" s="181"/>
      <c r="K5" s="192" t="s">
        <v>77</v>
      </c>
      <c r="L5" s="1099" t="s">
        <v>95</v>
      </c>
      <c r="Q5" s="1107" t="s">
        <v>90</v>
      </c>
      <c r="R5" s="1108"/>
      <c r="S5" s="1108"/>
      <c r="T5" s="1108"/>
      <c r="U5" s="1109"/>
    </row>
    <row r="6" spans="2:22" ht="33" customHeight="1" thickBot="1">
      <c r="B6" s="197" t="s">
        <v>0</v>
      </c>
      <c r="C6" s="100" t="s">
        <v>1</v>
      </c>
      <c r="D6" s="93" t="s">
        <v>43</v>
      </c>
      <c r="E6" s="96" t="s">
        <v>44</v>
      </c>
      <c r="F6" s="44" t="s">
        <v>78</v>
      </c>
      <c r="H6" s="197" t="s">
        <v>74</v>
      </c>
      <c r="I6" s="151" t="s">
        <v>78</v>
      </c>
      <c r="J6" s="185"/>
      <c r="K6" s="186" t="s">
        <v>76</v>
      </c>
      <c r="L6" s="1100"/>
      <c r="Q6" s="197" t="s">
        <v>0</v>
      </c>
      <c r="R6" s="384" t="s">
        <v>1</v>
      </c>
      <c r="S6" s="93" t="s">
        <v>43</v>
      </c>
      <c r="T6" s="385" t="s">
        <v>44</v>
      </c>
      <c r="U6" s="31" t="s">
        <v>78</v>
      </c>
      <c r="V6" s="291" t="s">
        <v>95</v>
      </c>
    </row>
    <row r="7" spans="2:22">
      <c r="B7" s="286" t="s">
        <v>142</v>
      </c>
      <c r="C7" s="587">
        <v>2</v>
      </c>
      <c r="D7" s="408" t="s">
        <v>9</v>
      </c>
      <c r="E7" s="105" t="s">
        <v>47</v>
      </c>
      <c r="F7" s="78">
        <v>508</v>
      </c>
      <c r="H7" s="251">
        <f>C7</f>
        <v>2</v>
      </c>
      <c r="I7" s="529">
        <f>VLOOKUP(Trophy_winners!$H7,AP_Men!$C$6:$L$33,10)</f>
        <v>562</v>
      </c>
      <c r="J7" s="187"/>
      <c r="K7" s="393">
        <f>I7+F7</f>
        <v>1070</v>
      </c>
      <c r="L7" s="386">
        <v>1</v>
      </c>
      <c r="Q7" s="309" t="s">
        <v>143</v>
      </c>
      <c r="R7" s="883">
        <v>1383</v>
      </c>
      <c r="S7" s="583" t="s">
        <v>180</v>
      </c>
      <c r="T7" s="257" t="s">
        <v>56</v>
      </c>
      <c r="U7" s="850">
        <v>523</v>
      </c>
      <c r="V7" s="239">
        <v>1</v>
      </c>
    </row>
    <row r="8" spans="2:22">
      <c r="B8" s="287" t="s">
        <v>143</v>
      </c>
      <c r="C8" s="588">
        <v>1383</v>
      </c>
      <c r="D8" s="307" t="s">
        <v>9</v>
      </c>
      <c r="E8" s="106" t="s">
        <v>56</v>
      </c>
      <c r="F8" s="79">
        <v>485</v>
      </c>
      <c r="H8" s="249">
        <f t="shared" ref="H8:H18" si="0">C8</f>
        <v>1383</v>
      </c>
      <c r="I8" s="193">
        <v>545</v>
      </c>
      <c r="J8" s="182"/>
      <c r="K8" s="394">
        <f t="shared" ref="K8:K18" si="1">I8+F8</f>
        <v>1030</v>
      </c>
      <c r="L8" s="396"/>
      <c r="Q8" s="305" t="s">
        <v>148</v>
      </c>
      <c r="R8" s="901">
        <v>1539</v>
      </c>
      <c r="S8" s="573" t="s">
        <v>180</v>
      </c>
      <c r="T8" s="253" t="s">
        <v>47</v>
      </c>
      <c r="U8" s="851">
        <v>515</v>
      </c>
      <c r="V8" s="855"/>
    </row>
    <row r="9" spans="2:22">
      <c r="B9" s="287" t="s">
        <v>144</v>
      </c>
      <c r="C9" s="588">
        <v>2218</v>
      </c>
      <c r="D9" s="307" t="s">
        <v>10</v>
      </c>
      <c r="E9" s="106" t="s">
        <v>56</v>
      </c>
      <c r="F9" s="79">
        <v>462</v>
      </c>
      <c r="H9" s="249">
        <f>C9</f>
        <v>2218</v>
      </c>
      <c r="I9" s="193">
        <v>505</v>
      </c>
      <c r="J9" s="182"/>
      <c r="K9" s="394">
        <f>I9+F9</f>
        <v>967</v>
      </c>
      <c r="L9" s="387"/>
      <c r="Q9" s="305" t="s">
        <v>155</v>
      </c>
      <c r="R9" s="900">
        <v>1960</v>
      </c>
      <c r="S9" s="573" t="s">
        <v>180</v>
      </c>
      <c r="T9" s="253" t="s">
        <v>45</v>
      </c>
      <c r="U9" s="851">
        <v>496</v>
      </c>
      <c r="V9" s="855"/>
    </row>
    <row r="10" spans="2:22">
      <c r="B10" s="287" t="s">
        <v>145</v>
      </c>
      <c r="C10" s="588">
        <v>1809</v>
      </c>
      <c r="D10" s="307" t="s">
        <v>10</v>
      </c>
      <c r="E10" s="106" t="s">
        <v>55</v>
      </c>
      <c r="F10" s="79">
        <v>456</v>
      </c>
      <c r="H10" s="249">
        <f>C10</f>
        <v>1809</v>
      </c>
      <c r="I10" s="193">
        <v>536</v>
      </c>
      <c r="J10" s="182"/>
      <c r="K10" s="394">
        <f>I10+F10</f>
        <v>992</v>
      </c>
      <c r="L10" s="396"/>
      <c r="Q10" s="305" t="s">
        <v>142</v>
      </c>
      <c r="R10" s="900">
        <v>2</v>
      </c>
      <c r="S10" s="573" t="s">
        <v>180</v>
      </c>
      <c r="T10" s="253" t="s">
        <v>47</v>
      </c>
      <c r="U10" s="851">
        <v>482</v>
      </c>
      <c r="V10" s="359"/>
    </row>
    <row r="11" spans="2:22">
      <c r="B11" s="287" t="s">
        <v>152</v>
      </c>
      <c r="C11" s="588">
        <v>1281</v>
      </c>
      <c r="D11" s="307" t="s">
        <v>11</v>
      </c>
      <c r="E11" s="106" t="s">
        <v>57</v>
      </c>
      <c r="F11" s="79">
        <v>441</v>
      </c>
      <c r="H11" s="249">
        <f t="shared" si="0"/>
        <v>1281</v>
      </c>
      <c r="I11" s="193">
        <v>535</v>
      </c>
      <c r="J11" s="182"/>
      <c r="K11" s="394">
        <f t="shared" si="1"/>
        <v>976</v>
      </c>
      <c r="L11" s="387"/>
      <c r="Q11" s="305" t="s">
        <v>154</v>
      </c>
      <c r="R11" s="900">
        <v>506</v>
      </c>
      <c r="S11" s="573" t="s">
        <v>180</v>
      </c>
      <c r="T11" s="253" t="s">
        <v>55</v>
      </c>
      <c r="U11" s="851">
        <v>436</v>
      </c>
      <c r="V11" s="855"/>
    </row>
    <row r="12" spans="2:22">
      <c r="B12" s="287" t="s">
        <v>146</v>
      </c>
      <c r="C12" s="588">
        <v>1668</v>
      </c>
      <c r="D12" s="321" t="s">
        <v>10</v>
      </c>
      <c r="E12" s="110" t="s">
        <v>47</v>
      </c>
      <c r="F12" s="79">
        <v>440</v>
      </c>
      <c r="H12" s="249">
        <f t="shared" si="0"/>
        <v>1668</v>
      </c>
      <c r="I12" s="193">
        <v>0</v>
      </c>
      <c r="J12" s="182"/>
      <c r="K12" s="394">
        <f t="shared" si="1"/>
        <v>440</v>
      </c>
      <c r="L12" s="387"/>
      <c r="Q12" s="305" t="s">
        <v>152</v>
      </c>
      <c r="R12" s="900">
        <v>1281</v>
      </c>
      <c r="S12" s="573" t="s">
        <v>181</v>
      </c>
      <c r="T12" s="253" t="s">
        <v>47</v>
      </c>
      <c r="U12" s="851">
        <v>496</v>
      </c>
      <c r="V12" s="359"/>
    </row>
    <row r="13" spans="2:22">
      <c r="B13" s="287" t="s">
        <v>147</v>
      </c>
      <c r="C13" s="588">
        <v>641</v>
      </c>
      <c r="D13" s="321" t="s">
        <v>11</v>
      </c>
      <c r="E13" s="110" t="s">
        <v>56</v>
      </c>
      <c r="F13" s="79">
        <v>437</v>
      </c>
      <c r="H13" s="249">
        <f t="shared" si="0"/>
        <v>641</v>
      </c>
      <c r="I13" s="193">
        <v>480</v>
      </c>
      <c r="J13" s="182"/>
      <c r="K13" s="394">
        <f t="shared" si="1"/>
        <v>917</v>
      </c>
      <c r="L13" s="397"/>
      <c r="Q13" s="305" t="s">
        <v>144</v>
      </c>
      <c r="R13" s="900">
        <v>2218</v>
      </c>
      <c r="S13" s="902" t="s">
        <v>181</v>
      </c>
      <c r="T13" s="253" t="s">
        <v>56</v>
      </c>
      <c r="U13" s="851">
        <v>464</v>
      </c>
      <c r="V13" s="359"/>
    </row>
    <row r="14" spans="2:22" ht="19.5" thickBot="1">
      <c r="B14" s="287" t="s">
        <v>150</v>
      </c>
      <c r="C14" s="588">
        <v>283</v>
      </c>
      <c r="D14" s="307" t="s">
        <v>12</v>
      </c>
      <c r="E14" s="106" t="s">
        <v>92</v>
      </c>
      <c r="F14" s="79">
        <v>434</v>
      </c>
      <c r="H14" s="249">
        <f t="shared" si="0"/>
        <v>283</v>
      </c>
      <c r="I14" s="193">
        <v>0</v>
      </c>
      <c r="J14" s="182"/>
      <c r="K14" s="394">
        <f t="shared" si="1"/>
        <v>434</v>
      </c>
      <c r="L14" s="388"/>
      <c r="Q14" s="519" t="s">
        <v>147</v>
      </c>
      <c r="R14" s="903">
        <v>641</v>
      </c>
      <c r="S14" s="346" t="s">
        <v>181</v>
      </c>
      <c r="T14" s="904" t="s">
        <v>56</v>
      </c>
      <c r="U14" s="852">
        <v>377</v>
      </c>
      <c r="V14" s="262"/>
    </row>
    <row r="15" spans="2:22">
      <c r="B15" s="287" t="s">
        <v>148</v>
      </c>
      <c r="C15" s="588">
        <v>1539</v>
      </c>
      <c r="D15" s="307" t="s">
        <v>10</v>
      </c>
      <c r="E15" s="106" t="s">
        <v>47</v>
      </c>
      <c r="F15" s="79">
        <v>428</v>
      </c>
      <c r="H15" s="249">
        <f t="shared" si="0"/>
        <v>1539</v>
      </c>
      <c r="I15" s="193">
        <v>517</v>
      </c>
      <c r="J15" s="182"/>
      <c r="K15" s="394">
        <f t="shared" si="1"/>
        <v>945</v>
      </c>
      <c r="L15" s="388"/>
      <c r="Q15" s="352"/>
      <c r="R15" s="169"/>
      <c r="S15" s="204"/>
      <c r="T15" s="201"/>
      <c r="U15" s="37"/>
      <c r="V15" s="239"/>
    </row>
    <row r="16" spans="2:22">
      <c r="B16" s="287" t="s">
        <v>149</v>
      </c>
      <c r="C16" s="588">
        <v>80</v>
      </c>
      <c r="D16" s="409" t="s">
        <v>9</v>
      </c>
      <c r="E16" s="106" t="s">
        <v>45</v>
      </c>
      <c r="F16" s="79">
        <v>413</v>
      </c>
      <c r="H16" s="249">
        <f t="shared" si="0"/>
        <v>80</v>
      </c>
      <c r="I16" s="193">
        <v>501</v>
      </c>
      <c r="J16" s="182"/>
      <c r="K16" s="394">
        <f t="shared" si="1"/>
        <v>914</v>
      </c>
      <c r="L16" s="388"/>
      <c r="Q16" s="157"/>
      <c r="R16" s="102"/>
      <c r="S16" s="231"/>
      <c r="T16" s="106"/>
      <c r="U16" s="37"/>
      <c r="V16" s="359"/>
    </row>
    <row r="17" spans="2:22">
      <c r="B17" s="287" t="s">
        <v>151</v>
      </c>
      <c r="C17" s="588">
        <v>3608</v>
      </c>
      <c r="D17" s="321" t="s">
        <v>12</v>
      </c>
      <c r="E17" s="110" t="s">
        <v>92</v>
      </c>
      <c r="F17" s="79">
        <v>396</v>
      </c>
      <c r="H17" s="249">
        <f t="shared" si="0"/>
        <v>3608</v>
      </c>
      <c r="I17" s="193">
        <v>449</v>
      </c>
      <c r="J17" s="182"/>
      <c r="K17" s="394">
        <f t="shared" si="1"/>
        <v>845</v>
      </c>
      <c r="L17" s="388"/>
      <c r="Q17" s="431"/>
      <c r="R17" s="102"/>
      <c r="S17" s="231"/>
      <c r="T17" s="106"/>
      <c r="U17" s="38"/>
      <c r="V17" s="359"/>
    </row>
    <row r="18" spans="2:22" ht="19.5" thickBot="1">
      <c r="B18" s="288" t="s">
        <v>134</v>
      </c>
      <c r="C18" s="589">
        <v>1577</v>
      </c>
      <c r="D18" s="307" t="s">
        <v>12</v>
      </c>
      <c r="E18" s="106" t="s">
        <v>56</v>
      </c>
      <c r="F18" s="79">
        <v>315</v>
      </c>
      <c r="H18" s="249">
        <f t="shared" si="0"/>
        <v>1577</v>
      </c>
      <c r="I18" s="193">
        <v>392</v>
      </c>
      <c r="J18" s="182"/>
      <c r="K18" s="394">
        <f t="shared" si="1"/>
        <v>707</v>
      </c>
      <c r="L18" s="388"/>
      <c r="Q18" s="166"/>
      <c r="R18" s="202"/>
      <c r="S18" s="233"/>
      <c r="T18" s="235"/>
      <c r="U18" s="38"/>
      <c r="V18" s="359"/>
    </row>
    <row r="19" spans="2:22">
      <c r="B19" s="199"/>
      <c r="C19" s="212"/>
      <c r="D19" s="409"/>
      <c r="E19" s="106"/>
      <c r="F19" s="79"/>
      <c r="H19" s="249"/>
      <c r="I19" s="193"/>
      <c r="J19" s="182"/>
      <c r="K19" s="394"/>
      <c r="L19" s="388"/>
      <c r="Q19" s="434"/>
      <c r="R19" s="202"/>
      <c r="S19" s="233"/>
      <c r="T19" s="132"/>
      <c r="U19" s="38"/>
      <c r="V19" s="359"/>
    </row>
    <row r="20" spans="2:22">
      <c r="B20" s="199"/>
      <c r="C20" s="212"/>
      <c r="D20" s="307"/>
      <c r="E20" s="106"/>
      <c r="F20" s="79"/>
      <c r="H20" s="249"/>
      <c r="I20" s="193"/>
      <c r="J20" s="182"/>
      <c r="K20" s="394"/>
      <c r="L20" s="388"/>
      <c r="Q20" s="434"/>
      <c r="R20" s="202"/>
      <c r="S20" s="233"/>
      <c r="T20" s="132"/>
      <c r="U20" s="38"/>
      <c r="V20" s="359"/>
    </row>
    <row r="21" spans="2:22">
      <c r="B21" s="199"/>
      <c r="C21" s="212"/>
      <c r="D21" s="409"/>
      <c r="E21" s="110"/>
      <c r="F21" s="79"/>
      <c r="H21" s="249"/>
      <c r="I21" s="193"/>
      <c r="J21" s="182"/>
      <c r="K21" s="394"/>
      <c r="L21" s="388"/>
      <c r="Q21" s="434"/>
      <c r="R21" s="202"/>
      <c r="S21" s="233"/>
      <c r="T21" s="132"/>
      <c r="U21" s="38"/>
      <c r="V21" s="359"/>
    </row>
    <row r="22" spans="2:22" ht="19.5" thickBot="1">
      <c r="B22" s="199"/>
      <c r="C22" s="212"/>
      <c r="D22" s="409"/>
      <c r="E22" s="106"/>
      <c r="F22" s="79"/>
      <c r="H22" s="249"/>
      <c r="I22" s="193"/>
      <c r="J22" s="182"/>
      <c r="K22" s="394"/>
      <c r="L22" s="388"/>
      <c r="Q22" s="353"/>
      <c r="R22" s="103"/>
      <c r="S22" s="230"/>
      <c r="T22" s="90"/>
      <c r="U22" s="36"/>
      <c r="V22" s="262"/>
    </row>
    <row r="23" spans="2:22">
      <c r="B23" s="199"/>
      <c r="C23" s="212"/>
      <c r="D23" s="307"/>
      <c r="E23" s="106"/>
      <c r="F23" s="79"/>
      <c r="H23" s="249"/>
      <c r="I23" s="193"/>
      <c r="J23" s="182"/>
      <c r="K23" s="394"/>
      <c r="L23" s="388"/>
      <c r="R23" s="3">
        <f>COUNTA(R7:R22)</f>
        <v>8</v>
      </c>
    </row>
    <row r="24" spans="2:22">
      <c r="B24" s="199"/>
      <c r="C24" s="212"/>
      <c r="D24" s="321"/>
      <c r="E24" s="110"/>
      <c r="F24" s="79"/>
      <c r="H24" s="249"/>
      <c r="I24" s="193"/>
      <c r="J24" s="182"/>
      <c r="K24" s="394"/>
      <c r="L24" s="388"/>
    </row>
    <row r="25" spans="2:22" ht="19.5" thickBot="1">
      <c r="B25" s="200"/>
      <c r="C25" s="213"/>
      <c r="D25" s="410"/>
      <c r="E25" s="107"/>
      <c r="F25" s="77"/>
      <c r="H25" s="531"/>
      <c r="I25" s="530"/>
      <c r="J25" s="248"/>
      <c r="K25" s="395"/>
      <c r="L25" s="389"/>
    </row>
    <row r="26" spans="2:22">
      <c r="B26" s="204"/>
      <c r="C26" s="205"/>
      <c r="D26" s="177"/>
      <c r="E26" s="416">
        <f>COUNTA(E7:E25)</f>
        <v>12</v>
      </c>
      <c r="F26" s="206"/>
      <c r="H26" s="207"/>
      <c r="I26" s="208"/>
      <c r="J26" s="176"/>
      <c r="K26" s="203"/>
    </row>
    <row r="27" spans="2:22">
      <c r="B27" s="204"/>
      <c r="C27" s="205"/>
      <c r="D27" s="177"/>
      <c r="E27" s="205"/>
      <c r="F27" s="206"/>
      <c r="H27" s="207"/>
      <c r="I27" s="208"/>
      <c r="J27" s="176"/>
      <c r="K27" s="203"/>
    </row>
    <row r="28" spans="2:22">
      <c r="B28" s="204"/>
      <c r="C28" s="205"/>
      <c r="D28" s="177"/>
      <c r="E28" s="205"/>
      <c r="F28" s="206"/>
      <c r="H28" s="207"/>
      <c r="I28" s="208"/>
      <c r="J28" s="176"/>
      <c r="K28" s="203"/>
    </row>
    <row r="29" spans="2:22">
      <c r="B29" s="204"/>
      <c r="C29" s="205"/>
      <c r="D29" s="177"/>
      <c r="E29" s="205"/>
      <c r="F29" s="206"/>
      <c r="H29" s="207"/>
      <c r="I29" s="208"/>
      <c r="J29" s="176"/>
      <c r="K29" s="203"/>
    </row>
    <row r="30" spans="2:22" ht="19.5" thickBot="1"/>
    <row r="31" spans="2:22" ht="21" thickBot="1">
      <c r="B31" s="1104" t="s">
        <v>80</v>
      </c>
      <c r="C31" s="1105"/>
      <c r="D31" s="1105"/>
      <c r="E31" s="1105"/>
      <c r="F31" s="1105"/>
      <c r="G31" s="1105"/>
      <c r="H31" s="1105"/>
      <c r="I31" s="1105"/>
      <c r="J31" s="1105"/>
      <c r="K31" s="1105"/>
      <c r="L31" s="1105"/>
      <c r="M31" s="513"/>
      <c r="N31" s="513"/>
      <c r="O31" s="514"/>
    </row>
    <row r="32" spans="2:22" ht="29.25" customHeight="1" thickBot="1">
      <c r="B32" s="1113" t="s">
        <v>70</v>
      </c>
      <c r="C32" s="1114"/>
      <c r="D32" s="1114"/>
      <c r="E32" s="1114"/>
      <c r="F32" s="1115"/>
      <c r="H32" s="1116" t="s">
        <v>74</v>
      </c>
      <c r="I32" s="196" t="s">
        <v>81</v>
      </c>
      <c r="J32" s="209"/>
      <c r="K32" s="196" t="s">
        <v>82</v>
      </c>
      <c r="L32" s="210" t="s">
        <v>83</v>
      </c>
      <c r="M32" s="196" t="s">
        <v>84</v>
      </c>
      <c r="N32" s="239"/>
      <c r="O32" s="247" t="s">
        <v>85</v>
      </c>
      <c r="P32" s="1120" t="s">
        <v>95</v>
      </c>
    </row>
    <row r="33" spans="2:16" ht="26.25" thickBot="1">
      <c r="B33" s="197" t="s">
        <v>0</v>
      </c>
      <c r="C33" s="100" t="s">
        <v>1</v>
      </c>
      <c r="D33" s="93" t="s">
        <v>43</v>
      </c>
      <c r="E33" s="96" t="s">
        <v>44</v>
      </c>
      <c r="F33" s="31" t="s">
        <v>78</v>
      </c>
      <c r="H33" s="1117"/>
      <c r="I33" s="236" t="s">
        <v>78</v>
      </c>
      <c r="J33" s="237"/>
      <c r="K33" s="236" t="s">
        <v>78</v>
      </c>
      <c r="L33" s="238" t="s">
        <v>78</v>
      </c>
      <c r="M33" s="236" t="s">
        <v>78</v>
      </c>
      <c r="N33" s="239"/>
      <c r="O33" s="44" t="s">
        <v>76</v>
      </c>
      <c r="P33" s="1121"/>
    </row>
    <row r="34" spans="2:16" ht="19.5" thickBot="1">
      <c r="B34" s="198" t="s">
        <v>49</v>
      </c>
      <c r="C34" s="188">
        <v>2</v>
      </c>
      <c r="D34" s="189" t="s">
        <v>9</v>
      </c>
      <c r="E34" s="257" t="s">
        <v>47</v>
      </c>
      <c r="F34" s="258">
        <v>508</v>
      </c>
      <c r="H34" s="374">
        <f t="shared" ref="H34:H43" si="2">C34</f>
        <v>2</v>
      </c>
      <c r="I34" s="371">
        <v>562</v>
      </c>
      <c r="J34" s="194"/>
      <c r="K34" s="650">
        <v>482</v>
      </c>
      <c r="L34" s="240">
        <v>543</v>
      </c>
      <c r="M34" s="245">
        <v>563</v>
      </c>
      <c r="N34" s="194"/>
      <c r="O34" s="371">
        <f t="shared" ref="O34:O43" si="3">F34+I34+K34+L34+M34</f>
        <v>2658</v>
      </c>
      <c r="P34" s="386">
        <v>1</v>
      </c>
    </row>
    <row r="35" spans="2:16" ht="19.5" thickBot="1">
      <c r="B35" s="199" t="s">
        <v>143</v>
      </c>
      <c r="C35" s="183">
        <v>1383</v>
      </c>
      <c r="D35" s="184" t="s">
        <v>9</v>
      </c>
      <c r="E35" s="253" t="s">
        <v>56</v>
      </c>
      <c r="F35" s="259">
        <v>485</v>
      </c>
      <c r="H35" s="375">
        <f t="shared" si="2"/>
        <v>1383</v>
      </c>
      <c r="I35" s="372">
        <v>545</v>
      </c>
      <c r="J35" s="195"/>
      <c r="K35" s="650">
        <v>523</v>
      </c>
      <c r="L35" s="222">
        <v>510</v>
      </c>
      <c r="M35" s="246">
        <v>555</v>
      </c>
      <c r="N35" s="195"/>
      <c r="O35" s="372">
        <f t="shared" si="3"/>
        <v>2618</v>
      </c>
      <c r="P35" s="386">
        <v>2</v>
      </c>
    </row>
    <row r="36" spans="2:16" ht="19.5" thickBot="1">
      <c r="B36" s="199" t="s">
        <v>53</v>
      </c>
      <c r="C36" s="183">
        <v>1539</v>
      </c>
      <c r="D36" s="184" t="s">
        <v>10</v>
      </c>
      <c r="E36" s="253" t="s">
        <v>47</v>
      </c>
      <c r="F36" s="259">
        <v>428</v>
      </c>
      <c r="H36" s="375">
        <f t="shared" si="2"/>
        <v>1539</v>
      </c>
      <c r="I36" s="372">
        <v>517</v>
      </c>
      <c r="J36" s="195"/>
      <c r="K36" s="650">
        <v>515</v>
      </c>
      <c r="L36" s="222">
        <v>532</v>
      </c>
      <c r="M36" s="246">
        <v>539</v>
      </c>
      <c r="N36" s="195"/>
      <c r="O36" s="372">
        <f t="shared" si="3"/>
        <v>2531</v>
      </c>
      <c r="P36" s="386">
        <v>3</v>
      </c>
    </row>
    <row r="37" spans="2:16" ht="19.5" thickBot="1">
      <c r="B37" s="199" t="s">
        <v>67</v>
      </c>
      <c r="C37" s="183">
        <v>1281</v>
      </c>
      <c r="D37" s="184" t="s">
        <v>9</v>
      </c>
      <c r="E37" s="253" t="s">
        <v>47</v>
      </c>
      <c r="F37" s="259">
        <v>441</v>
      </c>
      <c r="H37" s="375">
        <f t="shared" si="2"/>
        <v>1281</v>
      </c>
      <c r="I37" s="372">
        <v>535</v>
      </c>
      <c r="J37" s="195"/>
      <c r="K37" s="244">
        <v>496</v>
      </c>
      <c r="L37" s="222">
        <v>516</v>
      </c>
      <c r="M37" s="246">
        <v>533</v>
      </c>
      <c r="N37" s="195"/>
      <c r="O37" s="372">
        <f t="shared" si="3"/>
        <v>2521</v>
      </c>
      <c r="P37" s="386">
        <v>4</v>
      </c>
    </row>
    <row r="38" spans="2:16" ht="19.5" thickBot="1">
      <c r="B38" s="199" t="s">
        <v>72</v>
      </c>
      <c r="C38" s="183">
        <v>2218</v>
      </c>
      <c r="D38" s="255" t="s">
        <v>10</v>
      </c>
      <c r="E38" s="253" t="s">
        <v>56</v>
      </c>
      <c r="F38" s="259">
        <v>462</v>
      </c>
      <c r="H38" s="375">
        <f t="shared" si="2"/>
        <v>2218</v>
      </c>
      <c r="I38" s="372">
        <v>505</v>
      </c>
      <c r="J38" s="195"/>
      <c r="K38" s="244">
        <v>464</v>
      </c>
      <c r="L38" s="222">
        <v>493</v>
      </c>
      <c r="M38" s="246">
        <v>518</v>
      </c>
      <c r="N38" s="195"/>
      <c r="O38" s="372">
        <f t="shared" si="3"/>
        <v>2442</v>
      </c>
      <c r="P38" s="906">
        <v>5</v>
      </c>
    </row>
    <row r="39" spans="2:16">
      <c r="B39" s="199" t="s">
        <v>229</v>
      </c>
      <c r="C39" s="183">
        <v>506</v>
      </c>
      <c r="D39" s="255" t="s">
        <v>10</v>
      </c>
      <c r="E39" s="253" t="s">
        <v>55</v>
      </c>
      <c r="F39" s="259">
        <v>0</v>
      </c>
      <c r="H39" s="375">
        <f t="shared" si="2"/>
        <v>506</v>
      </c>
      <c r="I39" s="372">
        <v>479</v>
      </c>
      <c r="J39" s="195"/>
      <c r="K39" s="244">
        <v>436</v>
      </c>
      <c r="L39" s="222">
        <v>492</v>
      </c>
      <c r="M39" s="246">
        <v>0</v>
      </c>
      <c r="N39" s="195"/>
      <c r="O39" s="372">
        <f t="shared" si="3"/>
        <v>1407</v>
      </c>
      <c r="P39" s="905"/>
    </row>
    <row r="40" spans="2:16">
      <c r="B40" s="199" t="s">
        <v>160</v>
      </c>
      <c r="C40" s="183">
        <v>2434</v>
      </c>
      <c r="D40" s="184" t="s">
        <v>9</v>
      </c>
      <c r="E40" s="253" t="s">
        <v>55</v>
      </c>
      <c r="F40" s="259">
        <v>0</v>
      </c>
      <c r="H40" s="375">
        <f t="shared" si="2"/>
        <v>2434</v>
      </c>
      <c r="I40" s="372">
        <v>537</v>
      </c>
      <c r="J40" s="195"/>
      <c r="K40" s="244">
        <v>0</v>
      </c>
      <c r="L40" s="222">
        <v>500</v>
      </c>
      <c r="M40" s="246">
        <v>0</v>
      </c>
      <c r="N40" s="195"/>
      <c r="O40" s="372">
        <f t="shared" si="3"/>
        <v>1037</v>
      </c>
      <c r="P40" s="390"/>
    </row>
    <row r="41" spans="2:16">
      <c r="B41" s="199" t="s">
        <v>178</v>
      </c>
      <c r="C41" s="183">
        <v>80</v>
      </c>
      <c r="D41" s="184" t="s">
        <v>9</v>
      </c>
      <c r="E41" s="253" t="s">
        <v>45</v>
      </c>
      <c r="F41" s="259">
        <v>0</v>
      </c>
      <c r="H41" s="375">
        <f t="shared" si="2"/>
        <v>80</v>
      </c>
      <c r="I41" s="372">
        <v>501</v>
      </c>
      <c r="J41" s="195"/>
      <c r="K41" s="244">
        <v>0</v>
      </c>
      <c r="L41" s="222">
        <v>0</v>
      </c>
      <c r="M41" s="246">
        <v>503</v>
      </c>
      <c r="N41" s="195"/>
      <c r="O41" s="372">
        <f t="shared" si="3"/>
        <v>1004</v>
      </c>
      <c r="P41" s="387"/>
    </row>
    <row r="42" spans="2:16">
      <c r="B42" s="199" t="s">
        <v>50</v>
      </c>
      <c r="C42" s="183">
        <v>1668</v>
      </c>
      <c r="D42" s="184" t="s">
        <v>10</v>
      </c>
      <c r="E42" s="254" t="s">
        <v>47</v>
      </c>
      <c r="F42" s="259">
        <v>440</v>
      </c>
      <c r="H42" s="375">
        <f t="shared" si="2"/>
        <v>1668</v>
      </c>
      <c r="I42" s="372">
        <v>0</v>
      </c>
      <c r="J42" s="195"/>
      <c r="K42" s="244">
        <v>0</v>
      </c>
      <c r="L42" s="222">
        <v>507</v>
      </c>
      <c r="M42" s="246">
        <v>0</v>
      </c>
      <c r="N42" s="195"/>
      <c r="O42" s="372">
        <f t="shared" si="3"/>
        <v>947</v>
      </c>
      <c r="P42" s="391"/>
    </row>
    <row r="43" spans="2:16">
      <c r="B43" s="199" t="s">
        <v>222</v>
      </c>
      <c r="C43" s="183">
        <v>1041</v>
      </c>
      <c r="D43" s="255" t="s">
        <v>10</v>
      </c>
      <c r="E43" s="253" t="s">
        <v>198</v>
      </c>
      <c r="F43" s="259">
        <v>0</v>
      </c>
      <c r="H43" s="375">
        <f t="shared" si="2"/>
        <v>1041</v>
      </c>
      <c r="I43" s="372">
        <v>517</v>
      </c>
      <c r="J43" s="195"/>
      <c r="K43" s="244">
        <v>0</v>
      </c>
      <c r="L43" s="222">
        <v>0</v>
      </c>
      <c r="M43" s="246">
        <v>0</v>
      </c>
      <c r="N43" s="195"/>
      <c r="O43" s="372">
        <f t="shared" si="3"/>
        <v>517</v>
      </c>
      <c r="P43" s="391"/>
    </row>
    <row r="44" spans="2:16">
      <c r="B44" s="199"/>
      <c r="C44" s="183"/>
      <c r="D44" s="184" t="s">
        <v>11</v>
      </c>
      <c r="E44" s="253" t="s">
        <v>47</v>
      </c>
      <c r="F44" s="259"/>
      <c r="H44" s="375">
        <f t="shared" ref="H44:H45" si="4">C44</f>
        <v>0</v>
      </c>
      <c r="I44" s="372"/>
      <c r="J44" s="195"/>
      <c r="K44" s="244"/>
      <c r="L44" s="222"/>
      <c r="M44" s="246"/>
      <c r="N44" s="195"/>
      <c r="O44" s="372">
        <f t="shared" ref="O44:O45" si="5">F44+I44+K44+L44+M44</f>
        <v>0</v>
      </c>
      <c r="P44" s="391"/>
    </row>
    <row r="45" spans="2:16" ht="19.5" thickBot="1">
      <c r="B45" s="200"/>
      <c r="C45" s="190"/>
      <c r="D45" s="191" t="s">
        <v>12</v>
      </c>
      <c r="E45" s="260" t="s">
        <v>45</v>
      </c>
      <c r="F45" s="261"/>
      <c r="H45" s="376">
        <f t="shared" si="4"/>
        <v>0</v>
      </c>
      <c r="I45" s="373"/>
      <c r="J45" s="262"/>
      <c r="K45" s="263"/>
      <c r="L45" s="264"/>
      <c r="M45" s="265"/>
      <c r="N45" s="262"/>
      <c r="O45" s="373">
        <f t="shared" si="5"/>
        <v>0</v>
      </c>
      <c r="P45" s="392"/>
    </row>
    <row r="46" spans="2:16">
      <c r="E46" s="3">
        <f>COUNTA(E34:E45)</f>
        <v>12</v>
      </c>
    </row>
    <row r="47" spans="2:16" ht="19.5" thickBot="1"/>
    <row r="48" spans="2:16" ht="21.75" thickBot="1">
      <c r="B48" s="1122" t="s">
        <v>88</v>
      </c>
      <c r="C48" s="1123"/>
      <c r="D48" s="1123"/>
      <c r="E48" s="1123"/>
      <c r="F48" s="1123"/>
      <c r="G48" s="1123"/>
      <c r="H48" s="1123"/>
      <c r="I48" s="1123"/>
      <c r="J48" s="1123"/>
      <c r="K48" s="1124"/>
      <c r="L48" s="1099" t="s">
        <v>95</v>
      </c>
      <c r="P48" s="383"/>
    </row>
    <row r="49" spans="2:12" ht="27" customHeight="1" thickBot="1">
      <c r="B49" s="197" t="s">
        <v>0</v>
      </c>
      <c r="C49" s="100" t="s">
        <v>1</v>
      </c>
      <c r="D49" s="93" t="s">
        <v>43</v>
      </c>
      <c r="E49" s="146" t="s">
        <v>44</v>
      </c>
      <c r="F49" s="241" t="s">
        <v>81</v>
      </c>
      <c r="G49" s="239"/>
      <c r="H49" s="242" t="s">
        <v>86</v>
      </c>
      <c r="I49" s="31" t="s">
        <v>87</v>
      </c>
      <c r="J49" s="239"/>
      <c r="K49" s="266" t="s">
        <v>85</v>
      </c>
      <c r="L49" s="1100"/>
    </row>
    <row r="50" spans="2:12">
      <c r="B50" s="198" t="s">
        <v>175</v>
      </c>
      <c r="C50" s="211">
        <v>1476</v>
      </c>
      <c r="D50" s="189" t="s">
        <v>9</v>
      </c>
      <c r="E50" s="360" t="s">
        <v>47</v>
      </c>
      <c r="F50" s="364">
        <f>VLOOKUP(C50,Air_Ladies!$C$6:$L$6,10)</f>
        <v>549</v>
      </c>
      <c r="G50" s="363"/>
      <c r="H50" s="243">
        <f>VLOOKUP(C50,Sport_L25m!$C7:$N8,12)</f>
        <v>519</v>
      </c>
      <c r="I50" s="245">
        <v>244</v>
      </c>
      <c r="J50" s="363"/>
      <c r="K50" s="41">
        <f t="shared" ref="K50:K56" si="6">SUM(F50:I50)</f>
        <v>1312</v>
      </c>
      <c r="L50" s="386">
        <v>1</v>
      </c>
    </row>
    <row r="51" spans="2:12">
      <c r="B51" s="199" t="s">
        <v>165</v>
      </c>
      <c r="C51" s="212">
        <v>1942</v>
      </c>
      <c r="D51" s="256" t="s">
        <v>12</v>
      </c>
      <c r="E51" s="361" t="s">
        <v>55</v>
      </c>
      <c r="F51" s="364">
        <v>539</v>
      </c>
      <c r="G51" s="365"/>
      <c r="H51" s="244">
        <v>522</v>
      </c>
      <c r="I51" s="246">
        <v>238</v>
      </c>
      <c r="J51" s="365"/>
      <c r="K51" s="152">
        <f t="shared" si="6"/>
        <v>1299</v>
      </c>
      <c r="L51" s="387">
        <v>2</v>
      </c>
    </row>
    <row r="52" spans="2:12">
      <c r="B52" s="199" t="s">
        <v>145</v>
      </c>
      <c r="C52" s="212">
        <v>1809</v>
      </c>
      <c r="D52" s="184" t="s">
        <v>9</v>
      </c>
      <c r="E52" s="361" t="s">
        <v>55</v>
      </c>
      <c r="F52" s="364">
        <v>536</v>
      </c>
      <c r="G52" s="365"/>
      <c r="H52" s="244">
        <f>VLOOKUP(C52,Sport_L25m!$C8:$N8,12)</f>
        <v>501</v>
      </c>
      <c r="I52" s="246">
        <f>VLOOKUP(C52,'50_Yards_Ladies'!$C$7:$I$8,7)</f>
        <v>247</v>
      </c>
      <c r="J52" s="365"/>
      <c r="K52" s="152">
        <f t="shared" si="6"/>
        <v>1284</v>
      </c>
      <c r="L52" s="387">
        <v>3</v>
      </c>
    </row>
    <row r="53" spans="2:12">
      <c r="B53" s="199" t="s">
        <v>166</v>
      </c>
      <c r="C53" s="212">
        <v>1791</v>
      </c>
      <c r="D53" s="256" t="s">
        <v>12</v>
      </c>
      <c r="E53" s="361" t="s">
        <v>56</v>
      </c>
      <c r="F53" s="364">
        <v>489</v>
      </c>
      <c r="G53" s="365"/>
      <c r="H53" s="244">
        <f>VLOOKUP(C53,Sport_L25m!$C$10:$N$11,12)</f>
        <v>468</v>
      </c>
      <c r="I53" s="246">
        <v>200</v>
      </c>
      <c r="J53" s="365"/>
      <c r="K53" s="152">
        <f t="shared" si="6"/>
        <v>1157</v>
      </c>
      <c r="L53" s="195"/>
    </row>
    <row r="54" spans="2:12">
      <c r="B54" s="532" t="s">
        <v>167</v>
      </c>
      <c r="C54" s="533">
        <v>1814</v>
      </c>
      <c r="D54" s="534" t="s">
        <v>12</v>
      </c>
      <c r="E54" s="535" t="s">
        <v>56</v>
      </c>
      <c r="F54" s="364">
        <f>VLOOKUP(C54,Air_Ladies!$C$11:$L$13,10)</f>
        <v>396</v>
      </c>
      <c r="G54" s="365"/>
      <c r="H54" s="650">
        <v>381</v>
      </c>
      <c r="I54" s="649">
        <v>195</v>
      </c>
      <c r="J54" s="365"/>
      <c r="K54" s="152">
        <f t="shared" si="6"/>
        <v>972</v>
      </c>
      <c r="L54" s="536"/>
    </row>
    <row r="55" spans="2:12">
      <c r="B55" s="532" t="s">
        <v>173</v>
      </c>
      <c r="C55" s="533">
        <v>1143</v>
      </c>
      <c r="D55" s="534" t="s">
        <v>12</v>
      </c>
      <c r="E55" s="535" t="s">
        <v>56</v>
      </c>
      <c r="F55" s="364">
        <f>VLOOKUP(C55,Air_Ladies!$C$11:$L$13,10)</f>
        <v>456</v>
      </c>
      <c r="G55" s="365"/>
      <c r="H55" s="244">
        <v>438</v>
      </c>
      <c r="I55" s="246">
        <f>VLOOKUP(C55,'50_Yards_Ladies'!$C$11:$I$13,7)</f>
        <v>0</v>
      </c>
      <c r="J55" s="365"/>
      <c r="K55" s="152">
        <f t="shared" si="6"/>
        <v>894</v>
      </c>
      <c r="L55" s="536"/>
    </row>
    <row r="56" spans="2:12" ht="19.5" thickBot="1">
      <c r="B56" s="200" t="s">
        <v>174</v>
      </c>
      <c r="C56" s="213">
        <v>1218</v>
      </c>
      <c r="D56" s="234" t="s">
        <v>12</v>
      </c>
      <c r="E56" s="362" t="s">
        <v>47</v>
      </c>
      <c r="F56" s="366">
        <v>507</v>
      </c>
      <c r="G56" s="367"/>
      <c r="H56" s="368">
        <v>0</v>
      </c>
      <c r="I56" s="852">
        <f>VLOOKUP(C56,'50_Yards_Ladies'!$C$11:$I$13,7)</f>
        <v>0</v>
      </c>
      <c r="J56" s="367"/>
      <c r="K56" s="853">
        <f t="shared" si="6"/>
        <v>507</v>
      </c>
      <c r="L56" s="537"/>
    </row>
    <row r="57" spans="2:12">
      <c r="E57" s="3">
        <f>COUNTA(E50:E56)</f>
        <v>7</v>
      </c>
    </row>
    <row r="58" spans="2:12">
      <c r="B58" s="961"/>
      <c r="C58" s="961"/>
      <c r="D58" s="619"/>
      <c r="E58" s="961"/>
      <c r="F58" s="961"/>
      <c r="G58" s="961"/>
      <c r="H58" s="961"/>
    </row>
    <row r="59" spans="2:12">
      <c r="B59" s="620"/>
      <c r="C59" s="444"/>
      <c r="D59" s="619"/>
      <c r="E59" s="961"/>
      <c r="F59" s="961"/>
      <c r="G59" s="619"/>
      <c r="H59" s="444"/>
    </row>
    <row r="60" spans="2:12">
      <c r="B60" s="620"/>
      <c r="C60" s="444"/>
      <c r="D60" s="619"/>
      <c r="E60" s="961"/>
      <c r="F60" s="961"/>
      <c r="G60" s="619"/>
      <c r="H60" s="444"/>
    </row>
    <row r="61" spans="2:12">
      <c r="B61" s="620"/>
      <c r="C61" s="444"/>
      <c r="D61" s="619"/>
      <c r="E61" s="961"/>
      <c r="F61" s="961"/>
      <c r="G61" s="619"/>
      <c r="H61" s="444"/>
    </row>
    <row r="62" spans="2:12">
      <c r="B62" s="620"/>
      <c r="C62" s="444"/>
      <c r="D62" s="619"/>
      <c r="E62" s="961"/>
      <c r="F62" s="961"/>
      <c r="G62" s="619"/>
      <c r="H62" s="444"/>
    </row>
    <row r="63" spans="2:12">
      <c r="B63" s="620"/>
      <c r="C63" s="444"/>
      <c r="D63" s="619"/>
      <c r="E63" s="961"/>
      <c r="F63" s="961"/>
      <c r="G63" s="619"/>
      <c r="H63" s="444"/>
    </row>
    <row r="64" spans="2:12">
      <c r="B64" s="620"/>
      <c r="C64" s="444"/>
      <c r="D64" s="619"/>
      <c r="E64" s="961"/>
      <c r="F64" s="961"/>
      <c r="G64" s="619"/>
      <c r="H64" s="444"/>
    </row>
    <row r="65" spans="2:8">
      <c r="B65" s="620"/>
      <c r="C65" s="444"/>
      <c r="D65" s="619"/>
      <c r="E65" s="961"/>
      <c r="F65" s="961"/>
      <c r="G65" s="619"/>
      <c r="H65" s="444"/>
    </row>
    <row r="66" spans="2:8">
      <c r="B66" s="620"/>
      <c r="C66" s="444"/>
      <c r="D66" s="619"/>
      <c r="E66" s="961"/>
      <c r="F66" s="961"/>
      <c r="G66" s="619"/>
      <c r="H66" s="444"/>
    </row>
    <row r="67" spans="2:8">
      <c r="B67" s="620"/>
      <c r="C67" s="444"/>
      <c r="D67" s="619"/>
      <c r="E67" s="961"/>
      <c r="F67" s="961"/>
      <c r="G67" s="619"/>
      <c r="H67" s="444"/>
    </row>
    <row r="68" spans="2:8">
      <c r="B68" s="620"/>
      <c r="C68" s="445"/>
      <c r="D68" s="619"/>
      <c r="E68" s="961"/>
      <c r="F68" s="961"/>
      <c r="G68" s="619"/>
      <c r="H68" s="445"/>
    </row>
  </sheetData>
  <sortState ref="B34:O43">
    <sortCondition descending="1" ref="O34"/>
  </sortState>
  <mergeCells count="26">
    <mergeCell ref="E66:F66"/>
    <mergeCell ref="E67:F67"/>
    <mergeCell ref="E68:F68"/>
    <mergeCell ref="E61:F61"/>
    <mergeCell ref="E62:F62"/>
    <mergeCell ref="E63:F63"/>
    <mergeCell ref="E64:F64"/>
    <mergeCell ref="E65:F65"/>
    <mergeCell ref="B58:C58"/>
    <mergeCell ref="E58:H58"/>
    <mergeCell ref="E59:F59"/>
    <mergeCell ref="E60:F60"/>
    <mergeCell ref="B48:K48"/>
    <mergeCell ref="L48:L49"/>
    <mergeCell ref="B2:F2"/>
    <mergeCell ref="H2:K2"/>
    <mergeCell ref="B4:K4"/>
    <mergeCell ref="Q5:U5"/>
    <mergeCell ref="L5:L6"/>
    <mergeCell ref="Q4:U4"/>
    <mergeCell ref="B32:F32"/>
    <mergeCell ref="H32:H33"/>
    <mergeCell ref="B5:F5"/>
    <mergeCell ref="H5:I5"/>
    <mergeCell ref="P32:P33"/>
    <mergeCell ref="B31:L31"/>
  </mergeCells>
  <pageMargins left="0.23622047244094491" right="0.23622047244094491" top="0.74803149606299213" bottom="0.74803149606299213" header="0.31496062992125984" footer="0.31496062992125984"/>
  <pageSetup paperSize="9" scale="48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4"/>
  <sheetViews>
    <sheetView topLeftCell="A44" zoomScale="70" zoomScaleNormal="70" workbookViewId="0">
      <selection activeCell="B2" sqref="B2:M69"/>
    </sheetView>
  </sheetViews>
  <sheetFormatPr defaultRowHeight="16.5"/>
  <cols>
    <col min="1" max="1" width="4.85546875" style="47" customWidth="1"/>
    <col min="2" max="2" width="6" style="158" customWidth="1"/>
    <col min="3" max="3" width="27.28515625" style="158" customWidth="1"/>
    <col min="4" max="4" width="7.85546875" style="158" customWidth="1"/>
    <col min="5" max="5" width="2.5703125" style="158" customWidth="1"/>
    <col min="6" max="6" width="9.5703125" style="47" customWidth="1"/>
    <col min="7" max="8" width="8.42578125" style="47" customWidth="1"/>
    <col min="9" max="9" width="10.42578125" style="47" customWidth="1"/>
    <col min="10" max="10" width="9.28515625" style="47" customWidth="1"/>
    <col min="11" max="11" width="10.140625" style="47" customWidth="1"/>
    <col min="12" max="12" width="9" style="47" customWidth="1"/>
    <col min="13" max="13" width="13.7109375" style="47" customWidth="1"/>
    <col min="14" max="16384" width="9.140625" style="47"/>
  </cols>
  <sheetData>
    <row r="1" spans="2:14" ht="17.25" thickBot="1"/>
    <row r="2" spans="2:14" ht="36.75" customHeight="1" thickBot="1">
      <c r="B2" s="1135" t="s">
        <v>179</v>
      </c>
      <c r="C2" s="1136"/>
      <c r="D2" s="1136"/>
      <c r="E2" s="1136"/>
      <c r="F2" s="1136"/>
      <c r="G2" s="1136"/>
      <c r="H2" s="1136"/>
      <c r="I2" s="1136"/>
      <c r="J2" s="1136"/>
      <c r="K2" s="1136"/>
      <c r="L2" s="1136"/>
      <c r="M2" s="1137"/>
    </row>
    <row r="3" spans="2:14" ht="17.25" thickBot="1"/>
    <row r="4" spans="2:14" s="270" customFormat="1" ht="30.75" customHeight="1" thickBot="1">
      <c r="B4" s="1138" t="s">
        <v>198</v>
      </c>
      <c r="C4" s="1139"/>
      <c r="D4" s="1140"/>
      <c r="E4" s="468"/>
      <c r="F4" s="163" t="s">
        <v>86</v>
      </c>
      <c r="G4" s="285" t="s">
        <v>94</v>
      </c>
      <c r="H4" s="163" t="s">
        <v>93</v>
      </c>
      <c r="I4" s="285"/>
      <c r="J4" s="163"/>
      <c r="K4" s="285"/>
      <c r="L4" s="163"/>
      <c r="M4" s="163"/>
    </row>
    <row r="5" spans="2:14" ht="18.75">
      <c r="B5" s="286">
        <v>1</v>
      </c>
      <c r="C5" s="429" t="s">
        <v>223</v>
      </c>
      <c r="D5" s="498">
        <v>1628</v>
      </c>
      <c r="E5" s="426"/>
      <c r="F5" s="552"/>
      <c r="G5" s="471"/>
      <c r="H5" s="471">
        <v>474</v>
      </c>
      <c r="I5" s="471"/>
      <c r="J5" s="471"/>
      <c r="K5" s="471"/>
      <c r="L5" s="471"/>
      <c r="M5" s="472"/>
    </row>
    <row r="6" spans="2:14" ht="18.75">
      <c r="B6" s="287">
        <v>2</v>
      </c>
      <c r="C6" s="432" t="s">
        <v>230</v>
      </c>
      <c r="D6" s="287">
        <v>1310</v>
      </c>
      <c r="E6" s="434"/>
      <c r="F6" s="473"/>
      <c r="G6" s="469"/>
      <c r="H6" s="469">
        <v>497</v>
      </c>
      <c r="I6" s="469"/>
      <c r="J6" s="469"/>
      <c r="K6" s="469"/>
      <c r="L6" s="469"/>
      <c r="M6" s="474"/>
    </row>
    <row r="7" spans="2:14" ht="19.5" thickBot="1">
      <c r="B7" s="288">
        <v>3</v>
      </c>
      <c r="C7" s="435" t="s">
        <v>222</v>
      </c>
      <c r="D7" s="288">
        <v>1041</v>
      </c>
      <c r="E7" s="434"/>
      <c r="F7" s="907"/>
      <c r="G7" s="476"/>
      <c r="H7" s="476">
        <v>517</v>
      </c>
      <c r="I7" s="476"/>
      <c r="J7" s="476"/>
      <c r="K7" s="476"/>
      <c r="L7" s="476"/>
      <c r="M7" s="477"/>
    </row>
    <row r="8" spans="2:14" s="378" customFormat="1" ht="25.5" customHeight="1" thickBot="1">
      <c r="B8" s="377"/>
      <c r="C8" s="421" t="s">
        <v>124</v>
      </c>
      <c r="D8" s="421"/>
      <c r="E8" s="421"/>
      <c r="F8" s="464">
        <f>SUM(F5:F7)</f>
        <v>0</v>
      </c>
      <c r="G8" s="465">
        <f t="shared" ref="G8:M8" si="0">SUM(G5:G7)</f>
        <v>0</v>
      </c>
      <c r="H8" s="464">
        <f t="shared" si="0"/>
        <v>1488</v>
      </c>
      <c r="I8" s="465">
        <f t="shared" si="0"/>
        <v>0</v>
      </c>
      <c r="J8" s="464">
        <f t="shared" si="0"/>
        <v>0</v>
      </c>
      <c r="K8" s="465">
        <f t="shared" si="0"/>
        <v>0</v>
      </c>
      <c r="L8" s="464">
        <f t="shared" si="0"/>
        <v>0</v>
      </c>
      <c r="M8" s="464">
        <f t="shared" si="0"/>
        <v>0</v>
      </c>
    </row>
    <row r="9" spans="2:14" s="378" customFormat="1" ht="25.5" customHeight="1" thickBot="1">
      <c r="B9" s="479"/>
      <c r="C9" s="479"/>
      <c r="D9" s="479"/>
      <c r="E9" s="479"/>
      <c r="F9" s="478"/>
      <c r="G9" s="478"/>
      <c r="H9" s="478"/>
      <c r="I9" s="478"/>
      <c r="J9" s="478"/>
      <c r="K9" s="478"/>
      <c r="L9" s="478"/>
      <c r="M9" s="478"/>
      <c r="N9" s="480"/>
    </row>
    <row r="10" spans="2:14" s="378" customFormat="1" ht="18.75" customHeight="1">
      <c r="B10" s="481">
        <v>1</v>
      </c>
      <c r="C10" s="286" t="s">
        <v>221</v>
      </c>
      <c r="D10" s="429">
        <v>2039</v>
      </c>
      <c r="E10" s="286"/>
      <c r="F10" s="484"/>
      <c r="G10" s="471"/>
      <c r="H10" s="471">
        <v>466</v>
      </c>
      <c r="I10" s="471"/>
      <c r="J10" s="471"/>
      <c r="K10" s="471"/>
      <c r="L10" s="471"/>
      <c r="M10" s="472"/>
    </row>
    <row r="11" spans="2:14" s="378" customFormat="1" ht="18.75" customHeight="1">
      <c r="B11" s="482">
        <v>2</v>
      </c>
      <c r="C11" s="287" t="s">
        <v>231</v>
      </c>
      <c r="D11" s="432">
        <v>2038</v>
      </c>
      <c r="E11" s="287"/>
      <c r="F11" s="485"/>
      <c r="G11" s="469"/>
      <c r="H11" s="469">
        <v>462</v>
      </c>
      <c r="I11" s="469"/>
      <c r="J11" s="469"/>
      <c r="K11" s="469"/>
      <c r="L11" s="469"/>
      <c r="M11" s="474"/>
    </row>
    <row r="12" spans="2:14" s="378" customFormat="1" ht="18.75" customHeight="1" thickBot="1">
      <c r="B12" s="483">
        <v>3</v>
      </c>
      <c r="C12" s="288" t="s">
        <v>232</v>
      </c>
      <c r="D12" s="354">
        <v>1964</v>
      </c>
      <c r="E12" s="288"/>
      <c r="F12" s="486"/>
      <c r="G12" s="476"/>
      <c r="H12" s="476">
        <v>452</v>
      </c>
      <c r="I12" s="476"/>
      <c r="J12" s="476"/>
      <c r="K12" s="476"/>
      <c r="L12" s="476"/>
      <c r="M12" s="477"/>
    </row>
    <row r="13" spans="2:14" s="378" customFormat="1" ht="25.5" customHeight="1" thickBot="1">
      <c r="B13" s="377"/>
      <c r="C13" s="421" t="s">
        <v>123</v>
      </c>
      <c r="D13" s="421"/>
      <c r="E13" s="421"/>
      <c r="F13" s="464">
        <f>SUM(F10:F12)</f>
        <v>0</v>
      </c>
      <c r="G13" s="465">
        <f t="shared" ref="G13:M13" si="1">SUM(G10:G12)</f>
        <v>0</v>
      </c>
      <c r="H13" s="464">
        <f t="shared" si="1"/>
        <v>1380</v>
      </c>
      <c r="I13" s="465">
        <f t="shared" si="1"/>
        <v>0</v>
      </c>
      <c r="J13" s="464">
        <f t="shared" si="1"/>
        <v>0</v>
      </c>
      <c r="K13" s="465">
        <f t="shared" si="1"/>
        <v>0</v>
      </c>
      <c r="L13" s="464">
        <f t="shared" si="1"/>
        <v>0</v>
      </c>
      <c r="M13" s="464">
        <f t="shared" si="1"/>
        <v>0</v>
      </c>
    </row>
    <row r="14" spans="2:14" s="378" customFormat="1" ht="25.5" hidden="1" customHeight="1" thickBot="1">
      <c r="B14" s="479"/>
      <c r="C14" s="479"/>
      <c r="D14" s="479"/>
      <c r="E14" s="479"/>
      <c r="F14" s="478"/>
      <c r="G14" s="478"/>
      <c r="H14" s="478"/>
      <c r="I14" s="478"/>
      <c r="J14" s="478"/>
      <c r="K14" s="478"/>
      <c r="L14" s="478"/>
      <c r="M14" s="478"/>
      <c r="N14" s="480"/>
    </row>
    <row r="15" spans="2:14" s="378" customFormat="1" ht="38.25" hidden="1" customHeight="1" thickBot="1">
      <c r="B15" s="1143" t="s">
        <v>45</v>
      </c>
      <c r="C15" s="1144"/>
      <c r="D15" s="1145"/>
      <c r="E15" s="479"/>
      <c r="F15" s="163" t="s">
        <v>86</v>
      </c>
      <c r="G15" s="285" t="s">
        <v>94</v>
      </c>
      <c r="H15" s="163" t="s">
        <v>93</v>
      </c>
      <c r="I15" s="285"/>
      <c r="J15" s="163"/>
      <c r="K15" s="285"/>
      <c r="L15" s="163"/>
      <c r="M15" s="163"/>
      <c r="N15" s="480"/>
    </row>
    <row r="16" spans="2:14" s="378" customFormat="1" ht="18.75" hidden="1" customHeight="1">
      <c r="B16" s="481">
        <v>1</v>
      </c>
      <c r="C16" s="286" t="s">
        <v>126</v>
      </c>
      <c r="D16" s="429">
        <v>1620</v>
      </c>
      <c r="E16" s="428"/>
      <c r="F16" s="470">
        <f>VLOOKUP($D16,Sport_Mens!$C$6:$N$29,12)</f>
        <v>472</v>
      </c>
      <c r="G16" s="471">
        <f>VLOOKUP($D16,Std_pistol!$C$7:$J$30,8)</f>
        <v>505</v>
      </c>
      <c r="H16" s="470">
        <f>VLOOKUP($D16,AP_Men!$C$6:$L$33,10)</f>
        <v>479</v>
      </c>
      <c r="I16" s="471">
        <f>VLOOKUP($D16,'50_Yards_Men'!$C$6:$K$23,7)</f>
        <v>259</v>
      </c>
      <c r="J16" s="471">
        <f>VLOOKUP($D16,Rapid_Fire!$C$6:$N$13,12)</f>
        <v>496</v>
      </c>
      <c r="K16" s="471">
        <f>VLOOKUP($D16,Centrefire!$C$7:$N$17,12)</f>
        <v>533</v>
      </c>
      <c r="L16" s="471">
        <f>VLOOKUP($D16,Free_Pistol!$C$7:$J$18,8)</f>
        <v>485</v>
      </c>
      <c r="M16" s="472">
        <f>VLOOKUP($D16,Mil_Rapid_22!$C$6:$O$16,13)</f>
        <v>402</v>
      </c>
    </row>
    <row r="17" spans="2:13" s="378" customFormat="1" ht="18.75" hidden="1" customHeight="1">
      <c r="B17" s="482">
        <v>2</v>
      </c>
      <c r="C17" s="287" t="s">
        <v>48</v>
      </c>
      <c r="D17" s="432">
        <v>1194</v>
      </c>
      <c r="E17" s="431"/>
      <c r="F17" s="473">
        <f>VLOOKUP($D17,Sport_Mens!$C$6:$N$29,12)</f>
        <v>471</v>
      </c>
      <c r="G17" s="469">
        <f>VLOOKUP($D17,Std_pistol!$C$7:$J$30,8)</f>
        <v>543</v>
      </c>
      <c r="H17" s="469">
        <f>VLOOKUP($C16,AP_Men!$B$6:$K$33,10)</f>
        <v>85</v>
      </c>
      <c r="I17" s="469">
        <f>VLOOKUP($D17,'50_Yards_Men'!$C$6:$K$23,7)</f>
        <v>275</v>
      </c>
      <c r="J17" s="469"/>
      <c r="K17" s="469">
        <f>VLOOKUP($D17,Centrefire!$C$7:$N$17,12)</f>
        <v>563</v>
      </c>
      <c r="L17" s="469">
        <f>VLOOKUP($D17,Free_Pistol!$C$7:$J$18,8)</f>
        <v>508</v>
      </c>
      <c r="M17" s="474">
        <f>VLOOKUP($D17,Mil_Rapid_22!$C$6:$O$16,13)</f>
        <v>496</v>
      </c>
    </row>
    <row r="18" spans="2:13" s="378" customFormat="1" ht="18.75" hidden="1" customHeight="1">
      <c r="B18" s="488">
        <v>3</v>
      </c>
      <c r="C18" s="304" t="s">
        <v>41</v>
      </c>
      <c r="D18" s="435">
        <v>1465</v>
      </c>
      <c r="E18" s="434"/>
      <c r="F18" s="473"/>
      <c r="G18" s="469"/>
      <c r="H18" s="469">
        <f>VLOOKUP($D16,AP_Men!$C$6:$L$33,10)</f>
        <v>479</v>
      </c>
      <c r="I18" s="469"/>
      <c r="J18" s="469"/>
      <c r="K18" s="469"/>
      <c r="L18" s="469">
        <f>VLOOKUP($D18,Free_Pistol!$C$7:$J$18,8)</f>
        <v>485</v>
      </c>
      <c r="M18" s="474"/>
    </row>
    <row r="19" spans="2:13" s="378" customFormat="1" ht="18.75" hidden="1" customHeight="1">
      <c r="B19" s="488"/>
      <c r="C19" s="304" t="s">
        <v>51</v>
      </c>
      <c r="D19" s="435">
        <v>1960</v>
      </c>
      <c r="E19" s="352"/>
      <c r="F19" s="473">
        <f>VLOOKUP($D19,Sport_Mens!$C$6:$N$29,12)</f>
        <v>472</v>
      </c>
      <c r="G19" s="469">
        <f>VLOOKUP($D19,Std_pistol!$C$7:$J$30,8)</f>
        <v>505</v>
      </c>
      <c r="H19" s="469">
        <f>VLOOKUP($D19,AP_Men!$C$6:$L$33,10)</f>
        <v>474</v>
      </c>
      <c r="I19" s="469">
        <f>VLOOKUP($D20,'50_Yards_Men'!$C$6:$K$23,7)</f>
        <v>259</v>
      </c>
      <c r="J19" s="469">
        <f>VLOOKUP($D19,Rapid_Fire!$C$6:$N$13,12)</f>
        <v>496</v>
      </c>
      <c r="K19" s="469">
        <f>VLOOKUP($D19,Centrefire!$C$7:$N$17,12)</f>
        <v>533</v>
      </c>
      <c r="L19" s="469"/>
      <c r="M19" s="474"/>
    </row>
    <row r="20" spans="2:13" s="378" customFormat="1" ht="18.75" hidden="1" customHeight="1" thickBot="1">
      <c r="B20" s="488"/>
      <c r="C20" s="304" t="s">
        <v>46</v>
      </c>
      <c r="D20" s="435">
        <v>1661</v>
      </c>
      <c r="E20" s="352"/>
      <c r="F20" s="475"/>
      <c r="G20" s="476"/>
      <c r="H20" s="469">
        <f>VLOOKUP($D20,AP_Men!$C$6:$L$33,10)</f>
        <v>474</v>
      </c>
      <c r="I20" s="512"/>
      <c r="J20" s="476"/>
      <c r="K20" s="476"/>
      <c r="L20" s="476"/>
      <c r="M20" s="477">
        <f>VLOOKUP($D20,Mil_Rapid_22!$C$6:$O$16,13)</f>
        <v>402</v>
      </c>
    </row>
    <row r="21" spans="2:13" s="378" customFormat="1" ht="25.5" hidden="1" customHeight="1" thickBot="1">
      <c r="B21" s="421"/>
      <c r="C21" s="421" t="s">
        <v>124</v>
      </c>
      <c r="D21" s="421"/>
      <c r="E21" s="421"/>
      <c r="F21" s="466">
        <f>SUM(F16:F20)</f>
        <v>1415</v>
      </c>
      <c r="G21" s="466">
        <f t="shared" ref="G21:M21" si="2">SUM(G16:G20)</f>
        <v>1553</v>
      </c>
      <c r="H21" s="466">
        <f t="shared" si="2"/>
        <v>1991</v>
      </c>
      <c r="I21" s="466">
        <f t="shared" si="2"/>
        <v>793</v>
      </c>
      <c r="J21" s="466">
        <f t="shared" si="2"/>
        <v>992</v>
      </c>
      <c r="K21" s="466">
        <f t="shared" si="2"/>
        <v>1629</v>
      </c>
      <c r="L21" s="466">
        <f t="shared" si="2"/>
        <v>1478</v>
      </c>
      <c r="M21" s="466">
        <f t="shared" si="2"/>
        <v>1300</v>
      </c>
    </row>
    <row r="22" spans="2:13" s="378" customFormat="1" ht="18.75" hidden="1" customHeight="1" thickBot="1">
      <c r="B22" s="479"/>
      <c r="C22" s="479"/>
      <c r="D22" s="479"/>
      <c r="E22" s="479"/>
      <c r="F22" s="478"/>
      <c r="G22" s="478"/>
      <c r="H22" s="478"/>
      <c r="I22" s="478"/>
      <c r="J22" s="478"/>
      <c r="K22" s="478"/>
      <c r="L22" s="478"/>
      <c r="M22" s="478"/>
    </row>
    <row r="23" spans="2:13" s="378" customFormat="1" ht="18.75" hidden="1" customHeight="1">
      <c r="B23" s="516"/>
      <c r="C23" s="520" t="s">
        <v>114</v>
      </c>
      <c r="D23" s="456">
        <v>1942</v>
      </c>
      <c r="E23" s="455"/>
      <c r="F23" s="470"/>
      <c r="G23" s="471"/>
      <c r="H23" s="469">
        <f>VLOOKUP($D23,AP_Men!$C$6:$L$33,10)</f>
        <v>474</v>
      </c>
      <c r="I23" s="471"/>
      <c r="J23" s="471"/>
      <c r="K23" s="471"/>
      <c r="L23" s="471"/>
      <c r="M23" s="472"/>
    </row>
    <row r="24" spans="2:13" s="378" customFormat="1" ht="18.75" hidden="1" customHeight="1">
      <c r="B24" s="488">
        <v>5</v>
      </c>
      <c r="C24" s="304" t="s">
        <v>71</v>
      </c>
      <c r="D24" s="435">
        <v>1079</v>
      </c>
      <c r="E24" s="434"/>
      <c r="F24" s="473"/>
      <c r="G24" s="469"/>
      <c r="H24" s="469">
        <f>VLOOKUP($D24,AP_Men!$C$6:$L$33,10)</f>
        <v>479</v>
      </c>
      <c r="I24" s="469"/>
      <c r="J24" s="469"/>
      <c r="K24" s="469"/>
      <c r="L24" s="469"/>
      <c r="M24" s="474"/>
    </row>
    <row r="25" spans="2:13" s="378" customFormat="1" ht="18.75" hidden="1" customHeight="1" thickBot="1">
      <c r="B25" s="483">
        <v>6</v>
      </c>
      <c r="C25" s="288" t="s">
        <v>42</v>
      </c>
      <c r="D25" s="354">
        <v>1214</v>
      </c>
      <c r="E25" s="353"/>
      <c r="F25" s="475"/>
      <c r="G25" s="476"/>
      <c r="H25" s="469">
        <f>VLOOKUP($D25,AP_Men!$C$6:$L$33,10)</f>
        <v>479</v>
      </c>
      <c r="I25" s="476"/>
      <c r="J25" s="476"/>
      <c r="K25" s="476"/>
      <c r="L25" s="476"/>
      <c r="M25" s="477"/>
    </row>
    <row r="26" spans="2:13" s="331" customFormat="1" ht="24" hidden="1" customHeight="1" thickBot="1">
      <c r="B26" s="332"/>
      <c r="C26" s="1149" t="s">
        <v>127</v>
      </c>
      <c r="D26" s="1150"/>
      <c r="E26" s="454"/>
      <c r="F26" s="521">
        <f>SUM(F23:F25)</f>
        <v>0</v>
      </c>
      <c r="G26" s="521">
        <f t="shared" ref="G26:M26" si="3">SUM(G23:G25)</f>
        <v>0</v>
      </c>
      <c r="H26" s="528">
        <f t="shared" si="3"/>
        <v>1432</v>
      </c>
      <c r="I26" s="521">
        <f t="shared" si="3"/>
        <v>0</v>
      </c>
      <c r="J26" s="521">
        <f t="shared" si="3"/>
        <v>0</v>
      </c>
      <c r="K26" s="521">
        <f t="shared" si="3"/>
        <v>0</v>
      </c>
      <c r="L26" s="521">
        <f t="shared" si="3"/>
        <v>0</v>
      </c>
      <c r="M26" s="521">
        <f t="shared" si="3"/>
        <v>0</v>
      </c>
    </row>
    <row r="27" spans="2:13" s="331" customFormat="1" ht="24" hidden="1" customHeight="1" thickBot="1">
      <c r="B27" s="332"/>
      <c r="C27" s="479"/>
      <c r="D27" s="479"/>
      <c r="E27" s="479"/>
      <c r="F27" s="479"/>
      <c r="G27" s="479"/>
      <c r="H27" s="479"/>
      <c r="I27" s="479"/>
      <c r="J27" s="479"/>
      <c r="K27" s="479"/>
      <c r="L27" s="479"/>
      <c r="M27" s="479"/>
    </row>
    <row r="28" spans="2:13" s="331" customFormat="1" ht="17.25" hidden="1" customHeight="1">
      <c r="B28" s="516">
        <v>1</v>
      </c>
      <c r="C28" s="520" t="s">
        <v>68</v>
      </c>
      <c r="D28" s="456">
        <v>1505</v>
      </c>
      <c r="E28" s="455"/>
      <c r="F28" s="470"/>
      <c r="G28" s="471"/>
      <c r="H28" s="526">
        <f>VLOOKUP($D28,Air_Juniors!$C$7:$M$13,11)</f>
        <v>483</v>
      </c>
      <c r="I28" s="471"/>
      <c r="J28" s="471"/>
      <c r="K28" s="471"/>
      <c r="L28" s="471"/>
      <c r="M28" s="472"/>
    </row>
    <row r="29" spans="2:13" s="331" customFormat="1" ht="17.25" hidden="1" customHeight="1">
      <c r="B29" s="488">
        <v>2</v>
      </c>
      <c r="C29" s="304" t="s">
        <v>116</v>
      </c>
      <c r="D29" s="435">
        <v>1080</v>
      </c>
      <c r="E29" s="434"/>
      <c r="F29" s="473"/>
      <c r="G29" s="469"/>
      <c r="H29" s="469">
        <f>VLOOKUP($D29,Air_Juniors!$C$7:$M$13,11)</f>
        <v>531</v>
      </c>
      <c r="I29" s="469"/>
      <c r="J29" s="469"/>
      <c r="K29" s="469"/>
      <c r="L29" s="469"/>
      <c r="M29" s="474"/>
    </row>
    <row r="30" spans="2:13" s="331" customFormat="1" ht="17.25" hidden="1" customHeight="1" thickBot="1">
      <c r="B30" s="483">
        <v>3</v>
      </c>
      <c r="C30" s="288" t="s">
        <v>68</v>
      </c>
      <c r="D30" s="354">
        <v>1505</v>
      </c>
      <c r="E30" s="353"/>
      <c r="F30" s="475"/>
      <c r="G30" s="476"/>
      <c r="H30" s="527">
        <f>VLOOKUP($D30,Air_Juniors!$C$7:$M$13,11)</f>
        <v>483</v>
      </c>
      <c r="I30" s="476"/>
      <c r="J30" s="476"/>
      <c r="K30" s="476"/>
      <c r="L30" s="476"/>
      <c r="M30" s="477"/>
    </row>
    <row r="31" spans="2:13" s="331" customFormat="1" ht="24" hidden="1" customHeight="1" thickBot="1">
      <c r="B31" s="332"/>
      <c r="C31" s="1149" t="s">
        <v>128</v>
      </c>
      <c r="D31" s="1150"/>
      <c r="E31" s="454"/>
      <c r="F31" s="521">
        <f>SUM(F28:F30)</f>
        <v>0</v>
      </c>
      <c r="G31" s="521">
        <f t="shared" ref="G31" si="4">SUM(G28:G30)</f>
        <v>0</v>
      </c>
      <c r="H31" s="528">
        <f t="shared" ref="H31" si="5">SUM(H28:H30)</f>
        <v>1497</v>
      </c>
      <c r="I31" s="521">
        <f t="shared" ref="I31" si="6">SUM(I28:I30)</f>
        <v>0</v>
      </c>
      <c r="J31" s="521">
        <f t="shared" ref="J31" si="7">SUM(J28:J30)</f>
        <v>0</v>
      </c>
      <c r="K31" s="521">
        <f t="shared" ref="K31" si="8">SUM(K28:K30)</f>
        <v>0</v>
      </c>
      <c r="L31" s="521">
        <f t="shared" ref="L31" si="9">SUM(L28:L30)</f>
        <v>0</v>
      </c>
      <c r="M31" s="521">
        <f t="shared" ref="M31" si="10">SUM(M28:M30)</f>
        <v>0</v>
      </c>
    </row>
    <row r="32" spans="2:13" s="331" customFormat="1" ht="24" hidden="1" customHeight="1" thickBot="1">
      <c r="B32" s="332"/>
      <c r="C32" s="479"/>
      <c r="D32" s="479"/>
      <c r="E32" s="479"/>
      <c r="F32" s="479"/>
      <c r="G32" s="479"/>
      <c r="H32" s="479"/>
      <c r="I32" s="479"/>
      <c r="J32" s="479"/>
      <c r="K32" s="479"/>
      <c r="L32" s="479"/>
      <c r="M32" s="479"/>
    </row>
    <row r="33" spans="1:14" s="331" customFormat="1" ht="19.5" hidden="1" customHeight="1">
      <c r="B33" s="516">
        <v>1</v>
      </c>
      <c r="C33" s="520" t="s">
        <v>120</v>
      </c>
      <c r="D33" s="456">
        <v>1150</v>
      </c>
      <c r="E33" s="455"/>
      <c r="F33" s="470"/>
      <c r="G33" s="471"/>
      <c r="H33" s="526">
        <f>VLOOKUP($D33,Air_Juniors!$C$7:$M$13,11)</f>
        <v>483</v>
      </c>
      <c r="I33" s="471"/>
      <c r="J33" s="471"/>
      <c r="K33" s="471"/>
      <c r="L33" s="471"/>
      <c r="M33" s="472"/>
    </row>
    <row r="34" spans="1:14" s="331" customFormat="1" ht="19.5" hidden="1" customHeight="1">
      <c r="B34" s="488">
        <v>2</v>
      </c>
      <c r="C34" s="304" t="s">
        <v>130</v>
      </c>
      <c r="D34" s="435">
        <v>1811</v>
      </c>
      <c r="E34" s="434"/>
      <c r="F34" s="473"/>
      <c r="G34" s="469"/>
      <c r="H34" s="469">
        <f>VLOOKUP($D34,Air_Juniors!$C$7:$M$13,11)</f>
        <v>483</v>
      </c>
      <c r="I34" s="469"/>
      <c r="J34" s="469"/>
      <c r="K34" s="469"/>
      <c r="L34" s="469"/>
      <c r="M34" s="474"/>
    </row>
    <row r="35" spans="1:14" s="331" customFormat="1" ht="19.5" hidden="1" customHeight="1" thickBot="1">
      <c r="B35" s="483">
        <v>3</v>
      </c>
      <c r="C35" s="288" t="s">
        <v>115</v>
      </c>
      <c r="D35" s="354">
        <v>1812</v>
      </c>
      <c r="E35" s="353"/>
      <c r="F35" s="475"/>
      <c r="G35" s="476"/>
      <c r="H35" s="527">
        <f>VLOOKUP($D35,Air_Juniors!$C$7:$M$13,11)</f>
        <v>483</v>
      </c>
      <c r="I35" s="476"/>
      <c r="J35" s="476"/>
      <c r="K35" s="476"/>
      <c r="L35" s="476"/>
      <c r="M35" s="477"/>
    </row>
    <row r="36" spans="1:14" s="331" customFormat="1" ht="24" hidden="1" customHeight="1" thickBot="1">
      <c r="B36" s="332"/>
      <c r="C36" s="1149" t="s">
        <v>129</v>
      </c>
      <c r="D36" s="1150"/>
      <c r="E36" s="454"/>
      <c r="F36" s="521">
        <f>SUM(F33:F35)</f>
        <v>0</v>
      </c>
      <c r="G36" s="521">
        <f t="shared" ref="G36" si="11">SUM(G33:G35)</f>
        <v>0</v>
      </c>
      <c r="H36" s="528">
        <f t="shared" ref="H36" si="12">SUM(H33:H35)</f>
        <v>1449</v>
      </c>
      <c r="I36" s="521">
        <f t="shared" ref="I36" si="13">SUM(I33:I35)</f>
        <v>0</v>
      </c>
      <c r="J36" s="521">
        <f t="shared" ref="J36" si="14">SUM(J33:J35)</f>
        <v>0</v>
      </c>
      <c r="K36" s="521">
        <f t="shared" ref="K36" si="15">SUM(K33:K35)</f>
        <v>0</v>
      </c>
      <c r="L36" s="521">
        <f t="shared" ref="L36" si="16">SUM(L33:L35)</f>
        <v>0</v>
      </c>
      <c r="M36" s="521">
        <f t="shared" ref="M36" si="17">SUM(M33:M35)</f>
        <v>0</v>
      </c>
    </row>
    <row r="37" spans="1:14" s="331" customFormat="1" ht="24" customHeight="1" thickBot="1">
      <c r="A37" s="517"/>
      <c r="B37" s="518"/>
      <c r="C37" s="479"/>
      <c r="D37" s="479"/>
      <c r="E37" s="479"/>
      <c r="F37" s="479"/>
      <c r="G37" s="478"/>
      <c r="H37" s="478"/>
      <c r="I37" s="478"/>
      <c r="J37" s="478"/>
      <c r="K37" s="478"/>
      <c r="L37" s="478"/>
      <c r="M37" s="478"/>
      <c r="N37" s="517"/>
    </row>
    <row r="38" spans="1:14" ht="33.75" thickBot="1">
      <c r="B38" s="1146" t="s">
        <v>47</v>
      </c>
      <c r="C38" s="1147"/>
      <c r="D38" s="1147"/>
      <c r="E38" s="1148"/>
      <c r="F38" s="163" t="s">
        <v>86</v>
      </c>
      <c r="G38" s="285" t="s">
        <v>94</v>
      </c>
      <c r="H38" s="163" t="s">
        <v>93</v>
      </c>
      <c r="I38" s="285"/>
      <c r="J38" s="163"/>
      <c r="K38" s="285"/>
      <c r="L38" s="163"/>
      <c r="M38" s="163"/>
    </row>
    <row r="39" spans="1:14" ht="18.75">
      <c r="B39" s="286">
        <v>1</v>
      </c>
      <c r="C39" s="175" t="s">
        <v>53</v>
      </c>
      <c r="D39" s="286">
        <v>1539</v>
      </c>
      <c r="E39" s="286"/>
      <c r="F39" s="469">
        <v>549</v>
      </c>
      <c r="G39" s="469">
        <v>532</v>
      </c>
      <c r="H39" s="469">
        <v>517</v>
      </c>
      <c r="I39" s="469"/>
      <c r="J39" s="469"/>
      <c r="K39" s="469"/>
      <c r="L39" s="469"/>
      <c r="M39" s="474"/>
    </row>
    <row r="40" spans="1:14" ht="18.75">
      <c r="B40" s="287">
        <v>2</v>
      </c>
      <c r="C40" s="168" t="s">
        <v>122</v>
      </c>
      <c r="D40" s="287">
        <v>2</v>
      </c>
      <c r="E40" s="287"/>
      <c r="F40" s="469">
        <v>562</v>
      </c>
      <c r="G40" s="469">
        <v>543</v>
      </c>
      <c r="H40" s="469">
        <v>562</v>
      </c>
      <c r="I40" s="469"/>
      <c r="J40" s="469"/>
      <c r="K40" s="469"/>
      <c r="L40" s="469"/>
      <c r="M40" s="474"/>
    </row>
    <row r="41" spans="1:14" ht="19.5" thickBot="1">
      <c r="B41" s="304">
        <v>3</v>
      </c>
      <c r="C41" s="435" t="s">
        <v>67</v>
      </c>
      <c r="D41" s="304">
        <v>1281</v>
      </c>
      <c r="E41" s="304"/>
      <c r="F41" s="469">
        <v>535</v>
      </c>
      <c r="G41" s="469">
        <v>516</v>
      </c>
      <c r="H41" s="469">
        <v>535</v>
      </c>
      <c r="I41" s="469"/>
      <c r="J41" s="469"/>
      <c r="K41" s="469"/>
      <c r="L41" s="469"/>
      <c r="M41" s="474"/>
    </row>
    <row r="42" spans="1:14" s="427" customFormat="1" ht="25.5" customHeight="1" thickBot="1">
      <c r="B42" s="1128" t="s">
        <v>124</v>
      </c>
      <c r="C42" s="1129"/>
      <c r="D42" s="1130"/>
      <c r="E42" s="452"/>
      <c r="F42" s="467">
        <f>SUM(F39:F41)</f>
        <v>1646</v>
      </c>
      <c r="G42" s="467">
        <f t="shared" ref="G42:M42" si="18">SUM(G39:G41)</f>
        <v>1591</v>
      </c>
      <c r="H42" s="467">
        <f t="shared" si="18"/>
        <v>1614</v>
      </c>
      <c r="I42" s="467">
        <f t="shared" si="18"/>
        <v>0</v>
      </c>
      <c r="J42" s="467">
        <f t="shared" si="18"/>
        <v>0</v>
      </c>
      <c r="K42" s="467">
        <f t="shared" si="18"/>
        <v>0</v>
      </c>
      <c r="L42" s="467">
        <f t="shared" si="18"/>
        <v>0</v>
      </c>
      <c r="M42" s="467">
        <f t="shared" si="18"/>
        <v>0</v>
      </c>
    </row>
    <row r="43" spans="1:14" s="457" customFormat="1" ht="25.5" customHeight="1" thickBot="1">
      <c r="A43" s="453"/>
      <c r="B43" s="515"/>
      <c r="C43" s="515"/>
      <c r="D43" s="515"/>
      <c r="E43" s="515"/>
      <c r="F43" s="515"/>
      <c r="G43" s="515"/>
      <c r="H43" s="515"/>
      <c r="I43" s="515"/>
      <c r="J43" s="515"/>
      <c r="K43" s="515"/>
      <c r="L43" s="515"/>
      <c r="M43" s="515"/>
      <c r="N43" s="453"/>
    </row>
    <row r="44" spans="1:14" s="427" customFormat="1" ht="18.75">
      <c r="B44" s="309">
        <v>1</v>
      </c>
      <c r="C44" s="310" t="s">
        <v>58</v>
      </c>
      <c r="D44" s="286">
        <v>1476</v>
      </c>
      <c r="E44" s="429"/>
      <c r="F44" s="471">
        <v>519</v>
      </c>
      <c r="G44" s="471">
        <v>496</v>
      </c>
      <c r="H44" s="471">
        <v>549</v>
      </c>
      <c r="I44" s="471"/>
      <c r="J44" s="471"/>
      <c r="K44" s="471"/>
      <c r="L44" s="471"/>
      <c r="M44" s="472"/>
    </row>
    <row r="45" spans="1:14" s="427" customFormat="1" ht="18.75">
      <c r="B45" s="305">
        <v>2</v>
      </c>
      <c r="C45" s="307" t="s">
        <v>50</v>
      </c>
      <c r="D45" s="287">
        <v>1668</v>
      </c>
      <c r="E45" s="432"/>
      <c r="F45" s="469">
        <v>535</v>
      </c>
      <c r="G45" s="469">
        <v>507</v>
      </c>
      <c r="H45" s="469">
        <v>0</v>
      </c>
      <c r="I45" s="469"/>
      <c r="J45" s="469"/>
      <c r="K45" s="469"/>
      <c r="L45" s="469"/>
      <c r="M45" s="474"/>
    </row>
    <row r="46" spans="1:14" s="427" customFormat="1" ht="19.5" thickBot="1">
      <c r="B46" s="519">
        <v>3</v>
      </c>
      <c r="C46" s="308" t="s">
        <v>73</v>
      </c>
      <c r="D46" s="288">
        <v>3623</v>
      </c>
      <c r="E46" s="354"/>
      <c r="F46" s="476">
        <v>513</v>
      </c>
      <c r="G46" s="476">
        <v>430</v>
      </c>
      <c r="H46" s="476">
        <v>510</v>
      </c>
      <c r="I46" s="476"/>
      <c r="J46" s="476"/>
      <c r="K46" s="476"/>
      <c r="L46" s="476"/>
      <c r="M46" s="477"/>
    </row>
    <row r="47" spans="1:14" s="427" customFormat="1" ht="29.25" customHeight="1" thickBot="1">
      <c r="B47" s="1141" t="s">
        <v>123</v>
      </c>
      <c r="C47" s="1142"/>
      <c r="D47" s="1142"/>
      <c r="E47" s="451"/>
      <c r="F47" s="467">
        <f>SUM(F44:F46)</f>
        <v>1567</v>
      </c>
      <c r="G47" s="467">
        <f t="shared" ref="G47" si="19">SUM(G44:G46)</f>
        <v>1433</v>
      </c>
      <c r="H47" s="467">
        <f t="shared" ref="H47" si="20">SUM(H44:H46)</f>
        <v>1059</v>
      </c>
      <c r="I47" s="467">
        <f t="shared" ref="I47" si="21">SUM(I44:I46)</f>
        <v>0</v>
      </c>
      <c r="J47" s="467">
        <f t="shared" ref="J47" si="22">SUM(J44:J46)</f>
        <v>0</v>
      </c>
      <c r="K47" s="467">
        <f t="shared" ref="K47" si="23">SUM(K44:K46)</f>
        <v>0</v>
      </c>
      <c r="L47" s="467">
        <f t="shared" ref="L47" si="24">SUM(L44:L46)</f>
        <v>0</v>
      </c>
      <c r="M47" s="467">
        <f t="shared" ref="M47" si="25">SUM(M44:M46)</f>
        <v>0</v>
      </c>
    </row>
    <row r="48" spans="1:14" s="457" customFormat="1" ht="29.25" customHeight="1">
      <c r="A48" s="453"/>
      <c r="B48" s="515"/>
      <c r="C48" s="515"/>
      <c r="D48" s="515"/>
      <c r="E48" s="515"/>
      <c r="F48" s="515"/>
      <c r="G48" s="515"/>
      <c r="H48" s="515"/>
      <c r="I48" s="515"/>
      <c r="J48" s="515"/>
      <c r="K48" s="515"/>
      <c r="L48" s="515"/>
      <c r="M48" s="515"/>
      <c r="N48" s="453"/>
    </row>
    <row r="49" spans="2:13" s="427" customFormat="1" ht="18.75" hidden="1">
      <c r="B49" s="309">
        <v>1</v>
      </c>
      <c r="C49" s="311"/>
      <c r="D49" s="311"/>
      <c r="E49" s="281"/>
      <c r="F49" s="471"/>
      <c r="G49" s="471"/>
      <c r="H49" s="471"/>
      <c r="I49" s="471"/>
      <c r="J49" s="471"/>
      <c r="K49" s="471"/>
      <c r="L49" s="471"/>
      <c r="M49" s="472"/>
    </row>
    <row r="50" spans="2:13" s="427" customFormat="1" ht="19.5" hidden="1" thickBot="1">
      <c r="B50" s="305">
        <v>2</v>
      </c>
      <c r="C50" s="255"/>
      <c r="D50" s="255"/>
      <c r="E50" s="279"/>
      <c r="F50" s="469"/>
      <c r="G50" s="469"/>
      <c r="H50" s="469"/>
      <c r="I50" s="469"/>
      <c r="J50" s="469"/>
      <c r="K50" s="469"/>
      <c r="L50" s="469"/>
      <c r="M50" s="474"/>
    </row>
    <row r="51" spans="2:13" ht="19.5" hidden="1" thickBot="1">
      <c r="B51" s="519">
        <v>3</v>
      </c>
      <c r="C51" s="306"/>
      <c r="D51" s="306"/>
      <c r="E51" s="280"/>
      <c r="F51" s="471"/>
      <c r="G51" s="471"/>
      <c r="H51" s="471"/>
      <c r="I51" s="471"/>
      <c r="J51" s="471"/>
      <c r="K51" s="471"/>
      <c r="L51" s="471"/>
      <c r="M51" s="472"/>
    </row>
    <row r="52" spans="2:13" s="331" customFormat="1" ht="25.5" hidden="1" customHeight="1" thickBot="1">
      <c r="B52" s="1141" t="s">
        <v>125</v>
      </c>
      <c r="C52" s="1142"/>
      <c r="D52" s="1142"/>
      <c r="E52" s="423"/>
      <c r="F52" s="467">
        <f>SUM(F49:F51)</f>
        <v>0</v>
      </c>
      <c r="G52" s="467">
        <f t="shared" ref="G52" si="26">SUM(G49:G51)</f>
        <v>0</v>
      </c>
      <c r="H52" s="467">
        <f t="shared" ref="H52" si="27">SUM(H49:H51)</f>
        <v>0</v>
      </c>
      <c r="I52" s="467">
        <f t="shared" ref="I52" si="28">SUM(I49:I51)</f>
        <v>0</v>
      </c>
      <c r="J52" s="467">
        <f t="shared" ref="J52" si="29">SUM(J49:J51)</f>
        <v>0</v>
      </c>
      <c r="K52" s="467">
        <f t="shared" ref="K52" si="30">SUM(K49:K51)</f>
        <v>0</v>
      </c>
      <c r="L52" s="467">
        <f t="shared" ref="L52" si="31">SUM(L49:L51)</f>
        <v>0</v>
      </c>
      <c r="M52" s="467">
        <f t="shared" ref="M52" si="32">SUM(M49:M51)</f>
        <v>0</v>
      </c>
    </row>
    <row r="53" spans="2:13" hidden="1"/>
    <row r="54" spans="2:13" ht="17.25" thickBot="1"/>
    <row r="55" spans="2:13" ht="33.75" thickBot="1">
      <c r="B55" s="1132" t="s">
        <v>55</v>
      </c>
      <c r="C55" s="1133"/>
      <c r="D55" s="1133"/>
      <c r="E55" s="1134"/>
      <c r="F55" s="163" t="s">
        <v>86</v>
      </c>
      <c r="G55" s="285" t="s">
        <v>94</v>
      </c>
      <c r="H55" s="163" t="s">
        <v>93</v>
      </c>
      <c r="I55" s="285"/>
      <c r="J55" s="163"/>
      <c r="K55" s="285"/>
      <c r="L55" s="163"/>
      <c r="M55" s="163"/>
    </row>
    <row r="56" spans="2:13" ht="18.75">
      <c r="B56" s="286">
        <v>1</v>
      </c>
      <c r="C56" s="175" t="s">
        <v>59</v>
      </c>
      <c r="D56" s="286">
        <v>1809</v>
      </c>
      <c r="E56" s="286"/>
      <c r="F56" s="469">
        <v>501</v>
      </c>
      <c r="G56" s="469"/>
      <c r="H56" s="469">
        <v>536</v>
      </c>
      <c r="I56" s="469"/>
      <c r="J56" s="469"/>
      <c r="K56" s="469"/>
      <c r="L56" s="469"/>
      <c r="M56" s="474"/>
    </row>
    <row r="57" spans="2:13" ht="18.75">
      <c r="B57" s="287">
        <v>2</v>
      </c>
      <c r="C57" s="432" t="s">
        <v>54</v>
      </c>
      <c r="D57" s="287">
        <v>506</v>
      </c>
      <c r="E57" s="287"/>
      <c r="F57" s="469">
        <v>560</v>
      </c>
      <c r="G57" s="469">
        <v>492</v>
      </c>
      <c r="H57" s="469">
        <v>474</v>
      </c>
      <c r="I57" s="469"/>
      <c r="J57" s="469"/>
      <c r="K57" s="469"/>
      <c r="L57" s="469"/>
      <c r="M57" s="474"/>
    </row>
    <row r="58" spans="2:13" s="545" customFormat="1" ht="18.75">
      <c r="B58" s="304">
        <v>3</v>
      </c>
      <c r="C58" s="435" t="s">
        <v>173</v>
      </c>
      <c r="D58" s="304">
        <v>1143</v>
      </c>
      <c r="E58" s="304"/>
      <c r="F58" s="469"/>
      <c r="G58" s="469">
        <v>423</v>
      </c>
      <c r="H58" s="469"/>
      <c r="I58" s="469"/>
      <c r="J58" s="469"/>
      <c r="K58" s="469"/>
      <c r="L58" s="469"/>
      <c r="M58" s="474"/>
    </row>
    <row r="59" spans="2:13" s="545" customFormat="1" ht="19.5" thickBot="1">
      <c r="B59" s="304"/>
      <c r="C59" s="435" t="s">
        <v>136</v>
      </c>
      <c r="D59" s="304">
        <v>2434</v>
      </c>
      <c r="E59" s="304"/>
      <c r="F59" s="469">
        <v>541</v>
      </c>
      <c r="G59" s="469">
        <v>500</v>
      </c>
      <c r="H59" s="469">
        <v>537</v>
      </c>
      <c r="I59" s="469"/>
      <c r="J59" s="469"/>
      <c r="K59" s="469"/>
      <c r="L59" s="469"/>
      <c r="M59" s="474"/>
    </row>
    <row r="60" spans="2:13" ht="17.25" thickBot="1">
      <c r="B60" s="1128" t="s">
        <v>124</v>
      </c>
      <c r="C60" s="1129"/>
      <c r="D60" s="1130"/>
      <c r="E60" s="544"/>
      <c r="F60" s="467">
        <f t="shared" ref="F60:M60" si="33">SUM(F56:F59)</f>
        <v>1602</v>
      </c>
      <c r="G60" s="467">
        <f t="shared" si="33"/>
        <v>1415</v>
      </c>
      <c r="H60" s="467">
        <f t="shared" si="33"/>
        <v>1547</v>
      </c>
      <c r="I60" s="467">
        <f t="shared" si="33"/>
        <v>0</v>
      </c>
      <c r="J60" s="467">
        <f t="shared" si="33"/>
        <v>0</v>
      </c>
      <c r="K60" s="467">
        <f t="shared" si="33"/>
        <v>0</v>
      </c>
      <c r="L60" s="467">
        <f t="shared" si="33"/>
        <v>0</v>
      </c>
      <c r="M60" s="467">
        <f t="shared" si="33"/>
        <v>0</v>
      </c>
    </row>
    <row r="62" spans="2:13" ht="17.25" thickBot="1"/>
    <row r="63" spans="2:13" ht="33.75" thickBot="1">
      <c r="B63" s="1125" t="s">
        <v>56</v>
      </c>
      <c r="C63" s="1126"/>
      <c r="D63" s="1126"/>
      <c r="E63" s="1127"/>
      <c r="F63" s="163" t="s">
        <v>86</v>
      </c>
      <c r="G63" s="285" t="s">
        <v>94</v>
      </c>
      <c r="H63" s="163" t="s">
        <v>93</v>
      </c>
      <c r="I63" s="285"/>
      <c r="J63" s="163"/>
      <c r="K63" s="285"/>
      <c r="L63" s="163"/>
      <c r="M63" s="163"/>
    </row>
    <row r="64" spans="2:13" ht="18.75">
      <c r="B64" s="286">
        <v>1</v>
      </c>
      <c r="C64" s="175" t="s">
        <v>143</v>
      </c>
      <c r="D64" s="286">
        <v>1383</v>
      </c>
      <c r="E64" s="286"/>
      <c r="F64" s="469">
        <v>565</v>
      </c>
      <c r="G64" s="469">
        <v>510</v>
      </c>
      <c r="H64" s="469">
        <v>545</v>
      </c>
      <c r="I64" s="469"/>
      <c r="J64" s="469"/>
      <c r="K64" s="469"/>
      <c r="L64" s="469"/>
      <c r="M64" s="474"/>
    </row>
    <row r="65" spans="2:13" s="854" customFormat="1" ht="18.75">
      <c r="B65" s="287">
        <v>2</v>
      </c>
      <c r="C65" s="432" t="s">
        <v>147</v>
      </c>
      <c r="D65" s="287">
        <v>641</v>
      </c>
      <c r="E65" s="726"/>
      <c r="F65" s="469">
        <v>471</v>
      </c>
      <c r="G65" s="469">
        <v>505</v>
      </c>
      <c r="H65" s="469">
        <v>480</v>
      </c>
      <c r="I65" s="469"/>
      <c r="J65" s="469"/>
      <c r="K65" s="469"/>
      <c r="L65" s="469"/>
      <c r="M65" s="474"/>
    </row>
    <row r="66" spans="2:13" s="854" customFormat="1" ht="18.75">
      <c r="B66" s="726">
        <v>3</v>
      </c>
      <c r="C66" s="175" t="s">
        <v>233</v>
      </c>
      <c r="D66" s="726"/>
      <c r="E66" s="726"/>
      <c r="F66" s="469">
        <v>456</v>
      </c>
      <c r="G66" s="469"/>
      <c r="H66" s="469"/>
      <c r="I66" s="469"/>
      <c r="J66" s="469"/>
      <c r="K66" s="469"/>
      <c r="L66" s="469"/>
      <c r="M66" s="474"/>
    </row>
    <row r="67" spans="2:13" s="854" customFormat="1" ht="18.75">
      <c r="B67" s="726"/>
      <c r="C67" s="175" t="s">
        <v>157</v>
      </c>
      <c r="D67" s="726">
        <v>2036</v>
      </c>
      <c r="E67" s="726"/>
      <c r="F67" s="469"/>
      <c r="G67" s="469">
        <v>379</v>
      </c>
      <c r="H67" s="469"/>
      <c r="I67" s="469"/>
      <c r="J67" s="469"/>
      <c r="K67" s="469"/>
      <c r="L67" s="469"/>
      <c r="M67" s="474"/>
    </row>
    <row r="68" spans="2:13" ht="19.5" thickBot="1">
      <c r="B68" s="287"/>
      <c r="C68" s="432" t="s">
        <v>144</v>
      </c>
      <c r="D68" s="287">
        <v>2218</v>
      </c>
      <c r="E68" s="287"/>
      <c r="F68" s="469"/>
      <c r="G68" s="469"/>
      <c r="H68" s="469">
        <v>505</v>
      </c>
      <c r="I68" s="469"/>
      <c r="J68" s="469"/>
      <c r="K68" s="469"/>
      <c r="L68" s="469"/>
      <c r="M68" s="474"/>
    </row>
    <row r="69" spans="2:13" ht="17.25" thickBot="1">
      <c r="B69" s="1128" t="s">
        <v>124</v>
      </c>
      <c r="C69" s="1129"/>
      <c r="D69" s="1130"/>
      <c r="E69" s="856"/>
      <c r="F69" s="467">
        <f t="shared" ref="F69:M69" si="34">SUM(F64:F68)</f>
        <v>1492</v>
      </c>
      <c r="G69" s="467">
        <f t="shared" si="34"/>
        <v>1394</v>
      </c>
      <c r="H69" s="467">
        <f t="shared" si="34"/>
        <v>1530</v>
      </c>
      <c r="I69" s="467">
        <f t="shared" si="34"/>
        <v>0</v>
      </c>
      <c r="J69" s="467">
        <f t="shared" si="34"/>
        <v>0</v>
      </c>
      <c r="K69" s="467">
        <f t="shared" si="34"/>
        <v>0</v>
      </c>
      <c r="L69" s="467">
        <f t="shared" si="34"/>
        <v>0</v>
      </c>
      <c r="M69" s="467">
        <f t="shared" si="34"/>
        <v>0</v>
      </c>
    </row>
    <row r="70" spans="2:13">
      <c r="B70" s="515"/>
      <c r="C70" s="515"/>
      <c r="D70" s="515"/>
      <c r="E70" s="515"/>
      <c r="F70" s="515"/>
      <c r="G70" s="515"/>
      <c r="H70" s="515"/>
      <c r="I70" s="515"/>
      <c r="J70" s="515"/>
      <c r="K70" s="515"/>
      <c r="L70" s="515"/>
      <c r="M70" s="515"/>
    </row>
    <row r="71" spans="2:13" ht="18.75">
      <c r="B71" s="849"/>
      <c r="C71" s="849"/>
      <c r="D71" s="849"/>
      <c r="E71" s="849"/>
      <c r="F71" s="356"/>
      <c r="G71" s="356"/>
      <c r="H71" s="356"/>
      <c r="I71" s="356"/>
      <c r="J71" s="356"/>
      <c r="K71" s="356"/>
      <c r="L71" s="356"/>
      <c r="M71" s="356"/>
    </row>
    <row r="72" spans="2:13" ht="18.75">
      <c r="B72" s="849"/>
      <c r="C72" s="849"/>
      <c r="D72" s="849"/>
      <c r="E72" s="849"/>
      <c r="F72" s="356"/>
      <c r="G72" s="356"/>
      <c r="H72" s="356"/>
      <c r="I72" s="356"/>
      <c r="J72" s="356"/>
      <c r="K72" s="356"/>
      <c r="L72" s="356"/>
      <c r="M72" s="356"/>
    </row>
    <row r="73" spans="2:13" ht="18.75">
      <c r="B73" s="849"/>
      <c r="C73" s="849"/>
      <c r="D73" s="849"/>
      <c r="E73" s="849"/>
      <c r="F73" s="356"/>
      <c r="G73" s="356"/>
      <c r="H73" s="356"/>
      <c r="I73" s="356"/>
      <c r="J73" s="356"/>
      <c r="K73" s="356"/>
      <c r="L73" s="356"/>
      <c r="M73" s="356"/>
    </row>
    <row r="74" spans="2:13">
      <c r="B74" s="1131"/>
      <c r="C74" s="1131"/>
      <c r="D74" s="1131"/>
      <c r="E74" s="515"/>
      <c r="F74" s="515"/>
      <c r="G74" s="515"/>
      <c r="H74" s="515"/>
      <c r="I74" s="515"/>
      <c r="J74" s="515"/>
      <c r="K74" s="515"/>
      <c r="L74" s="515"/>
      <c r="M74" s="515"/>
    </row>
  </sheetData>
  <mergeCells count="15">
    <mergeCell ref="B2:M2"/>
    <mergeCell ref="B4:D4"/>
    <mergeCell ref="B42:D42"/>
    <mergeCell ref="B47:D47"/>
    <mergeCell ref="B52:D52"/>
    <mergeCell ref="B15:D15"/>
    <mergeCell ref="B38:E38"/>
    <mergeCell ref="C26:D26"/>
    <mergeCell ref="C31:D31"/>
    <mergeCell ref="C36:D36"/>
    <mergeCell ref="B63:E63"/>
    <mergeCell ref="B69:D69"/>
    <mergeCell ref="B74:D74"/>
    <mergeCell ref="B55:E55"/>
    <mergeCell ref="B60:D60"/>
  </mergeCells>
  <pageMargins left="0.23622047244094491" right="0.23622047244094491" top="0.74803149606299213" bottom="0.74803149606299213" header="0.31496062992125984" footer="0.31496062992125984"/>
  <pageSetup paperSize="9" scale="77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4"/>
  <sheetViews>
    <sheetView zoomScale="90" zoomScaleNormal="90" workbookViewId="0">
      <selection activeCell="B2" sqref="B2:P14"/>
    </sheetView>
  </sheetViews>
  <sheetFormatPr defaultRowHeight="18.75"/>
  <cols>
    <col min="1" max="1" width="3.5703125" style="80" customWidth="1"/>
    <col min="2" max="2" width="26.140625" style="155" customWidth="1"/>
    <col min="3" max="3" width="6.7109375" style="275" customWidth="1"/>
    <col min="4" max="4" width="7.28515625" style="80" customWidth="1"/>
    <col min="5" max="5" width="9.140625" style="80"/>
    <col min="6" max="8" width="6.7109375" style="80" customWidth="1"/>
    <col min="9" max="9" width="9.140625" style="80"/>
    <col min="10" max="12" width="6.5703125" style="80" customWidth="1"/>
    <col min="13" max="13" width="8.5703125" style="271" customWidth="1"/>
    <col min="14" max="14" width="2.5703125" style="271" customWidth="1"/>
    <col min="15" max="15" width="3.28515625" style="80" customWidth="1"/>
    <col min="16" max="16" width="4" style="80" customWidth="1"/>
    <col min="17" max="17" width="9" style="80" customWidth="1"/>
    <col min="18" max="18" width="8.28515625" style="80" customWidth="1"/>
    <col min="19" max="16384" width="9.140625" style="80"/>
  </cols>
  <sheetData>
    <row r="1" spans="1:17" ht="17.25" thickBot="1">
      <c r="B1" s="154"/>
      <c r="C1" s="104"/>
      <c r="D1"/>
      <c r="E1"/>
      <c r="F1"/>
      <c r="G1"/>
      <c r="H1"/>
      <c r="I1"/>
      <c r="J1"/>
      <c r="K1"/>
      <c r="L1"/>
      <c r="M1" s="607"/>
      <c r="N1" s="489"/>
      <c r="O1" s="607"/>
      <c r="P1" s="607"/>
    </row>
    <row r="2" spans="1:17" ht="27.75" customHeight="1" thickBot="1">
      <c r="B2" s="908" t="s">
        <v>138</v>
      </c>
      <c r="C2" s="909"/>
      <c r="D2" s="909"/>
      <c r="E2" s="909"/>
      <c r="F2" s="909"/>
      <c r="G2" s="909"/>
      <c r="H2" s="910"/>
      <c r="I2" s="914" t="s">
        <v>139</v>
      </c>
      <c r="J2" s="915"/>
      <c r="K2" s="915"/>
      <c r="L2" s="915"/>
      <c r="M2" s="915"/>
      <c r="N2" s="915"/>
      <c r="O2" s="915"/>
      <c r="P2" s="916"/>
    </row>
    <row r="3" spans="1:17" ht="27.75" customHeight="1" thickBot="1">
      <c r="B3" s="687"/>
      <c r="C3" s="687"/>
      <c r="D3" s="687"/>
      <c r="E3" s="687"/>
      <c r="F3" s="687"/>
      <c r="G3" s="687"/>
      <c r="H3" s="687"/>
      <c r="I3" s="687"/>
      <c r="J3" s="687"/>
      <c r="K3" s="687"/>
      <c r="L3" s="687"/>
      <c r="M3" s="616"/>
      <c r="N3" s="616"/>
      <c r="O3" s="616"/>
      <c r="P3" s="616"/>
    </row>
    <row r="4" spans="1:17" ht="30.75" customHeight="1" thickBot="1">
      <c r="B4" s="911" t="s">
        <v>213</v>
      </c>
      <c r="C4" s="912"/>
      <c r="D4" s="912"/>
      <c r="E4" s="912"/>
      <c r="F4" s="912"/>
      <c r="G4" s="912"/>
      <c r="H4" s="912"/>
      <c r="I4" s="912"/>
      <c r="J4" s="912"/>
      <c r="K4" s="912"/>
      <c r="L4" s="912"/>
      <c r="M4" s="912"/>
      <c r="N4" s="912"/>
      <c r="O4" s="912"/>
      <c r="P4" s="913"/>
    </row>
    <row r="5" spans="1:17" ht="11.25" customHeight="1" thickBot="1">
      <c r="C5" s="276"/>
      <c r="D5" s="155"/>
      <c r="E5" s="89"/>
    </row>
    <row r="6" spans="1:17" ht="54.75" thickBot="1">
      <c r="A6" s="85"/>
      <c r="B6" s="840" t="s">
        <v>0</v>
      </c>
      <c r="C6" s="841" t="s">
        <v>1</v>
      </c>
      <c r="D6" s="285" t="s">
        <v>43</v>
      </c>
      <c r="E6" s="76" t="s">
        <v>44</v>
      </c>
      <c r="F6" s="842" t="s">
        <v>2</v>
      </c>
      <c r="G6" s="843" t="s">
        <v>3</v>
      </c>
      <c r="H6" s="285" t="s">
        <v>34</v>
      </c>
      <c r="I6" s="844" t="s">
        <v>16</v>
      </c>
      <c r="J6" s="842" t="s">
        <v>13</v>
      </c>
      <c r="K6" s="843" t="s">
        <v>14</v>
      </c>
      <c r="L6" s="845" t="s">
        <v>15</v>
      </c>
      <c r="M6" s="846" t="s">
        <v>16</v>
      </c>
      <c r="N6" s="943" t="s">
        <v>8</v>
      </c>
      <c r="O6" s="944"/>
      <c r="P6" s="945"/>
    </row>
    <row r="7" spans="1:17" ht="18">
      <c r="B7" s="683" t="s">
        <v>164</v>
      </c>
      <c r="C7" s="684">
        <v>1476</v>
      </c>
      <c r="D7" s="311" t="s">
        <v>9</v>
      </c>
      <c r="E7" s="257" t="s">
        <v>47</v>
      </c>
      <c r="F7" s="776">
        <v>127</v>
      </c>
      <c r="G7" s="776">
        <v>130</v>
      </c>
      <c r="H7" s="776"/>
      <c r="I7" s="681">
        <f>SUM($F7:$H7)</f>
        <v>257</v>
      </c>
      <c r="J7" s="776">
        <v>94</v>
      </c>
      <c r="K7" s="776">
        <v>79</v>
      </c>
      <c r="L7" s="776">
        <v>89</v>
      </c>
      <c r="M7" s="682">
        <f>SUM($J7:$L7)</f>
        <v>262</v>
      </c>
      <c r="N7" s="946">
        <f>$M7+$I7</f>
        <v>519</v>
      </c>
      <c r="O7" s="947"/>
      <c r="P7" s="948"/>
    </row>
    <row r="8" spans="1:17" thickBot="1">
      <c r="B8" s="847" t="s">
        <v>145</v>
      </c>
      <c r="C8" s="848">
        <v>1809</v>
      </c>
      <c r="D8" s="306" t="s">
        <v>9</v>
      </c>
      <c r="E8" s="260" t="s">
        <v>55</v>
      </c>
      <c r="F8" s="781">
        <v>139</v>
      </c>
      <c r="G8" s="781">
        <v>138</v>
      </c>
      <c r="H8" s="781"/>
      <c r="I8" s="816">
        <f t="shared" ref="I8" si="0">SUM($F8:$H8)</f>
        <v>277</v>
      </c>
      <c r="J8" s="781">
        <v>84</v>
      </c>
      <c r="K8" s="781">
        <v>62</v>
      </c>
      <c r="L8" s="781">
        <v>78</v>
      </c>
      <c r="M8" s="817">
        <f t="shared" ref="M8" si="1">SUM($J8:$L8)</f>
        <v>224</v>
      </c>
      <c r="N8" s="934">
        <f t="shared" ref="N8" si="2">$M8+$I8</f>
        <v>501</v>
      </c>
      <c r="O8" s="935"/>
      <c r="P8" s="936"/>
    </row>
    <row r="9" spans="1:17" thickBot="1">
      <c r="B9" s="838" t="s">
        <v>165</v>
      </c>
      <c r="C9" s="795">
        <v>1942</v>
      </c>
      <c r="D9" s="839" t="s">
        <v>11</v>
      </c>
      <c r="E9" s="797" t="s">
        <v>45</v>
      </c>
      <c r="F9" s="798">
        <v>129</v>
      </c>
      <c r="G9" s="798">
        <v>122</v>
      </c>
      <c r="H9" s="798"/>
      <c r="I9" s="799">
        <f>SUM($F9:$H9)</f>
        <v>251</v>
      </c>
      <c r="J9" s="798">
        <v>88</v>
      </c>
      <c r="K9" s="798">
        <v>92</v>
      </c>
      <c r="L9" s="798">
        <v>91</v>
      </c>
      <c r="M9" s="800">
        <f>SUM($J9:$L9)</f>
        <v>271</v>
      </c>
      <c r="N9" s="931">
        <f>$M9+$I9</f>
        <v>522</v>
      </c>
      <c r="O9" s="932"/>
      <c r="P9" s="933"/>
    </row>
    <row r="10" spans="1:17" ht="18">
      <c r="B10" s="810" t="s">
        <v>166</v>
      </c>
      <c r="C10" s="811">
        <v>1791</v>
      </c>
      <c r="D10" s="812" t="s">
        <v>12</v>
      </c>
      <c r="E10" s="813" t="s">
        <v>45</v>
      </c>
      <c r="F10" s="218">
        <v>115</v>
      </c>
      <c r="G10" s="218">
        <v>113</v>
      </c>
      <c r="H10" s="218"/>
      <c r="I10" s="814">
        <f>SUM($F10:$H10)</f>
        <v>228</v>
      </c>
      <c r="J10" s="218">
        <v>92</v>
      </c>
      <c r="K10" s="218">
        <v>70</v>
      </c>
      <c r="L10" s="218">
        <v>78</v>
      </c>
      <c r="M10" s="815">
        <f>SUM($J10:$L10)</f>
        <v>240</v>
      </c>
      <c r="N10" s="937">
        <f>$M10+$I10</f>
        <v>468</v>
      </c>
      <c r="O10" s="938"/>
      <c r="P10" s="939"/>
    </row>
    <row r="11" spans="1:17" ht="18">
      <c r="B11" s="810" t="s">
        <v>185</v>
      </c>
      <c r="C11" s="811">
        <v>1143</v>
      </c>
      <c r="D11" s="812" t="s">
        <v>12</v>
      </c>
      <c r="E11" s="813" t="s">
        <v>55</v>
      </c>
      <c r="F11" s="218">
        <v>120</v>
      </c>
      <c r="G11" s="218">
        <v>121</v>
      </c>
      <c r="H11" s="218"/>
      <c r="I11" s="814">
        <f>SUM($F11:$H11)</f>
        <v>241</v>
      </c>
      <c r="J11" s="218">
        <v>74</v>
      </c>
      <c r="K11" s="218">
        <v>68</v>
      </c>
      <c r="L11" s="218">
        <v>55</v>
      </c>
      <c r="M11" s="815">
        <f>SUM($J11:$L11)</f>
        <v>197</v>
      </c>
      <c r="N11" s="937">
        <f>$M11+$I11</f>
        <v>438</v>
      </c>
      <c r="O11" s="938"/>
      <c r="P11" s="939"/>
    </row>
    <row r="12" spans="1:17" ht="18">
      <c r="B12" s="685" t="s">
        <v>167</v>
      </c>
      <c r="C12" s="686">
        <v>1814</v>
      </c>
      <c r="D12" s="256" t="s">
        <v>12</v>
      </c>
      <c r="E12" s="253" t="s">
        <v>56</v>
      </c>
      <c r="F12" s="764">
        <v>90</v>
      </c>
      <c r="G12" s="764">
        <v>74</v>
      </c>
      <c r="H12" s="764"/>
      <c r="I12" s="679">
        <f>SUM($F12:$H12)</f>
        <v>164</v>
      </c>
      <c r="J12" s="764">
        <v>64</v>
      </c>
      <c r="K12" s="764">
        <v>74</v>
      </c>
      <c r="L12" s="764">
        <v>79</v>
      </c>
      <c r="M12" s="680">
        <f>SUM($J12:$L12)</f>
        <v>217</v>
      </c>
      <c r="N12" s="940">
        <f>$M12+$I12</f>
        <v>381</v>
      </c>
      <c r="O12" s="941"/>
      <c r="P12" s="942"/>
    </row>
    <row r="13" spans="1:17" thickBot="1">
      <c r="B13" s="794" t="s">
        <v>186</v>
      </c>
      <c r="C13" s="795">
        <v>1021</v>
      </c>
      <c r="D13" s="796" t="s">
        <v>12</v>
      </c>
      <c r="E13" s="797" t="s">
        <v>55</v>
      </c>
      <c r="F13" s="798">
        <v>52</v>
      </c>
      <c r="G13" s="798">
        <v>60</v>
      </c>
      <c r="H13" s="798"/>
      <c r="I13" s="799">
        <f>SUM($F13:$H13)</f>
        <v>112</v>
      </c>
      <c r="J13" s="798">
        <v>86</v>
      </c>
      <c r="K13" s="798">
        <v>70</v>
      </c>
      <c r="L13" s="798">
        <v>39</v>
      </c>
      <c r="M13" s="800">
        <f>SUM($J13:$L13)</f>
        <v>195</v>
      </c>
      <c r="N13" s="931">
        <f>$M13+$I13</f>
        <v>307</v>
      </c>
      <c r="O13" s="932"/>
      <c r="P13" s="933"/>
    </row>
    <row r="14" spans="1:17" ht="24" thickBot="1">
      <c r="B14" s="92" t="s">
        <v>28</v>
      </c>
      <c r="C14" s="917" t="s">
        <v>31</v>
      </c>
      <c r="D14" s="918"/>
      <c r="E14" s="918"/>
      <c r="F14" s="918"/>
      <c r="G14" s="918"/>
      <c r="H14" s="918"/>
      <c r="I14" s="918"/>
      <c r="J14" s="918"/>
      <c r="K14" s="918"/>
      <c r="L14" s="918"/>
      <c r="M14" s="918"/>
      <c r="N14" s="919"/>
      <c r="O14" s="87"/>
      <c r="P14" s="87"/>
    </row>
    <row r="15" spans="1:17">
      <c r="C15" s="282"/>
      <c r="E15" s="414"/>
      <c r="O15" s="949"/>
      <c r="P15" s="949"/>
      <c r="Q15" s="949"/>
    </row>
    <row r="16" spans="1:17" s="296" customFormat="1" ht="21" customHeight="1">
      <c r="B16" s="640"/>
      <c r="C16" s="640"/>
      <c r="D16" s="926"/>
      <c r="E16" s="926"/>
      <c r="F16" s="640"/>
      <c r="G16" s="926"/>
      <c r="H16" s="926"/>
      <c r="I16" s="926"/>
      <c r="J16" s="640"/>
      <c r="K16" s="926"/>
      <c r="L16" s="926"/>
      <c r="M16" s="926"/>
      <c r="N16" s="673"/>
      <c r="O16" s="671"/>
      <c r="P16" s="950"/>
      <c r="Q16" s="950"/>
    </row>
    <row r="17" spans="2:17" s="296" customFormat="1" ht="12" customHeight="1">
      <c r="B17" s="926"/>
      <c r="C17" s="926"/>
      <c r="D17" s="926"/>
      <c r="E17" s="926"/>
      <c r="F17" s="926"/>
      <c r="G17" s="926"/>
      <c r="H17" s="926"/>
      <c r="I17" s="926"/>
      <c r="J17" s="926"/>
      <c r="K17" s="926"/>
      <c r="L17" s="926"/>
      <c r="M17" s="926"/>
      <c r="N17" s="673"/>
      <c r="O17" s="950"/>
      <c r="P17" s="950"/>
      <c r="Q17" s="950"/>
    </row>
    <row r="18" spans="2:17" s="296" customFormat="1" ht="21" customHeight="1">
      <c r="B18" s="640"/>
      <c r="C18" s="951"/>
      <c r="D18" s="951"/>
      <c r="E18" s="951"/>
      <c r="F18" s="951"/>
      <c r="G18" s="951"/>
      <c r="H18" s="951"/>
      <c r="I18" s="951"/>
      <c r="J18" s="951"/>
      <c r="K18" s="951"/>
      <c r="L18" s="951"/>
      <c r="M18" s="951"/>
      <c r="N18" s="673"/>
      <c r="O18" s="671"/>
      <c r="P18" s="950"/>
      <c r="Q18" s="950"/>
    </row>
    <row r="19" spans="2:17" s="296" customFormat="1" ht="12.75" customHeight="1">
      <c r="B19" s="926"/>
      <c r="C19" s="926"/>
      <c r="D19" s="926"/>
      <c r="E19" s="926"/>
      <c r="F19" s="926"/>
      <c r="G19" s="926"/>
      <c r="H19" s="926"/>
      <c r="I19" s="926"/>
      <c r="J19" s="926"/>
      <c r="K19" s="926"/>
      <c r="L19" s="926"/>
      <c r="M19" s="926"/>
      <c r="N19" s="673"/>
      <c r="O19" s="950"/>
      <c r="P19" s="950"/>
      <c r="Q19" s="950"/>
    </row>
    <row r="20" spans="2:17" s="296" customFormat="1" ht="21" customHeight="1">
      <c r="B20" s="640"/>
      <c r="C20" s="951"/>
      <c r="D20" s="951"/>
      <c r="E20" s="951"/>
      <c r="F20" s="951"/>
      <c r="G20" s="951"/>
      <c r="H20" s="951"/>
      <c r="I20" s="951"/>
      <c r="J20" s="951"/>
      <c r="K20" s="951"/>
      <c r="L20" s="951"/>
      <c r="M20" s="951"/>
      <c r="N20" s="673"/>
      <c r="O20" s="671"/>
      <c r="P20" s="950"/>
      <c r="Q20" s="950"/>
    </row>
    <row r="21" spans="2:17" s="296" customFormat="1" ht="9" customHeight="1">
      <c r="B21" s="926"/>
      <c r="C21" s="926"/>
      <c r="D21" s="926"/>
      <c r="E21" s="926"/>
      <c r="F21" s="926"/>
      <c r="G21" s="926"/>
      <c r="H21" s="926"/>
      <c r="I21" s="926"/>
      <c r="J21" s="926"/>
      <c r="K21" s="926"/>
      <c r="L21" s="926"/>
      <c r="M21" s="926"/>
      <c r="N21" s="673"/>
      <c r="O21" s="950"/>
      <c r="P21" s="950"/>
      <c r="Q21" s="950"/>
    </row>
    <row r="22" spans="2:17" s="296" customFormat="1" ht="21" customHeight="1">
      <c r="B22" s="640"/>
      <c r="C22" s="640"/>
      <c r="D22" s="926"/>
      <c r="E22" s="926"/>
      <c r="F22" s="926"/>
      <c r="G22" s="926"/>
      <c r="H22" s="926"/>
      <c r="I22" s="926"/>
      <c r="J22" s="640"/>
      <c r="K22" s="926"/>
      <c r="L22" s="926"/>
      <c r="M22" s="926"/>
      <c r="N22" s="673"/>
      <c r="O22" s="671"/>
      <c r="P22" s="950"/>
      <c r="Q22" s="950"/>
    </row>
    <row r="23" spans="2:17">
      <c r="B23" s="674"/>
      <c r="C23" s="675"/>
      <c r="D23" s="675"/>
      <c r="E23" s="675"/>
      <c r="F23" s="675"/>
      <c r="G23" s="675"/>
      <c r="H23" s="675"/>
      <c r="I23" s="675"/>
      <c r="J23" s="675"/>
      <c r="K23" s="675"/>
      <c r="L23" s="675"/>
      <c r="M23" s="676"/>
      <c r="N23" s="676"/>
      <c r="O23" s="675"/>
      <c r="P23" s="675"/>
      <c r="Q23" s="675"/>
    </row>
    <row r="24" spans="2:17">
      <c r="B24" s="925"/>
      <c r="C24" s="925"/>
      <c r="D24" s="675"/>
      <c r="E24" s="675"/>
      <c r="F24" s="675"/>
      <c r="G24" s="675"/>
      <c r="H24" s="675"/>
      <c r="I24" s="675"/>
      <c r="J24" s="675"/>
      <c r="K24" s="675"/>
      <c r="L24" s="675"/>
      <c r="M24" s="676"/>
      <c r="N24" s="676"/>
      <c r="O24" s="675"/>
      <c r="P24" s="675"/>
      <c r="Q24" s="675"/>
    </row>
    <row r="25" spans="2:17">
      <c r="B25" s="635"/>
      <c r="C25" s="677"/>
      <c r="D25" s="675"/>
      <c r="E25" s="675"/>
      <c r="F25" s="675"/>
      <c r="G25" s="675"/>
      <c r="H25" s="675"/>
      <c r="I25" s="675"/>
      <c r="J25" s="675"/>
      <c r="K25" s="675"/>
      <c r="L25" s="675"/>
      <c r="M25" s="676"/>
      <c r="N25" s="676"/>
      <c r="O25" s="675"/>
      <c r="P25" s="675"/>
      <c r="Q25" s="675"/>
    </row>
    <row r="26" spans="2:17">
      <c r="B26" s="635"/>
      <c r="C26" s="677"/>
      <c r="D26" s="675"/>
      <c r="E26" s="675"/>
      <c r="F26" s="675"/>
      <c r="G26" s="675"/>
      <c r="H26" s="675"/>
      <c r="I26" s="675"/>
      <c r="J26" s="675"/>
      <c r="K26" s="675"/>
      <c r="L26" s="675"/>
      <c r="M26" s="676"/>
      <c r="N26" s="676"/>
      <c r="O26" s="675"/>
      <c r="P26" s="675"/>
      <c r="Q26" s="675"/>
    </row>
    <row r="27" spans="2:17">
      <c r="B27" s="635"/>
      <c r="C27" s="677"/>
      <c r="D27" s="675"/>
      <c r="E27" s="675"/>
      <c r="F27" s="675"/>
      <c r="G27" s="675"/>
      <c r="H27" s="675"/>
      <c r="I27" s="675"/>
      <c r="J27" s="675"/>
      <c r="K27" s="675"/>
      <c r="L27" s="675"/>
      <c r="M27" s="676"/>
      <c r="N27" s="676"/>
      <c r="O27" s="675"/>
      <c r="P27" s="675"/>
      <c r="Q27" s="675"/>
    </row>
    <row r="28" spans="2:17">
      <c r="B28" s="635"/>
      <c r="C28" s="677"/>
      <c r="D28" s="675"/>
      <c r="E28" s="675"/>
      <c r="F28" s="675"/>
      <c r="G28" s="675"/>
      <c r="H28" s="675"/>
      <c r="I28" s="675"/>
      <c r="J28" s="675"/>
      <c r="K28" s="675"/>
      <c r="L28" s="675"/>
      <c r="M28" s="676"/>
      <c r="N28" s="676"/>
      <c r="O28" s="675"/>
      <c r="P28" s="675"/>
      <c r="Q28" s="675"/>
    </row>
    <row r="29" spans="2:17">
      <c r="B29" s="635"/>
      <c r="C29" s="677"/>
      <c r="D29" s="675"/>
      <c r="E29" s="675"/>
      <c r="F29" s="675"/>
      <c r="G29" s="675"/>
      <c r="H29" s="675"/>
      <c r="I29" s="675"/>
      <c r="J29" s="675"/>
      <c r="K29" s="675"/>
      <c r="L29" s="675"/>
      <c r="M29" s="676"/>
      <c r="N29" s="676"/>
      <c r="O29" s="675"/>
      <c r="P29" s="675"/>
      <c r="Q29" s="675"/>
    </row>
    <row r="30" spans="2:17">
      <c r="B30" s="635"/>
      <c r="C30" s="677"/>
      <c r="D30" s="675"/>
      <c r="E30" s="675"/>
      <c r="F30" s="675"/>
      <c r="G30" s="675"/>
      <c r="H30" s="675"/>
      <c r="I30" s="675"/>
      <c r="J30" s="675"/>
      <c r="K30" s="675"/>
      <c r="L30" s="675"/>
      <c r="M30" s="676"/>
      <c r="N30" s="676"/>
      <c r="O30" s="675"/>
      <c r="P30" s="675"/>
      <c r="Q30" s="675"/>
    </row>
    <row r="31" spans="2:17">
      <c r="B31" s="635"/>
      <c r="C31" s="677"/>
      <c r="D31" s="675"/>
      <c r="E31" s="675"/>
      <c r="F31" s="675"/>
      <c r="G31" s="675"/>
      <c r="H31" s="675"/>
      <c r="I31" s="675"/>
      <c r="J31" s="675"/>
      <c r="K31" s="675"/>
      <c r="L31" s="675"/>
      <c r="M31" s="676"/>
      <c r="N31" s="676"/>
      <c r="O31" s="675"/>
      <c r="P31" s="675"/>
      <c r="Q31" s="675"/>
    </row>
    <row r="32" spans="2:17">
      <c r="B32" s="635"/>
      <c r="C32" s="677"/>
      <c r="D32" s="675"/>
      <c r="E32" s="675"/>
      <c r="F32" s="675"/>
      <c r="G32" s="675"/>
      <c r="H32" s="675"/>
      <c r="I32" s="675"/>
      <c r="J32" s="675"/>
      <c r="K32" s="675"/>
      <c r="L32" s="675"/>
      <c r="M32" s="676"/>
      <c r="N32" s="676"/>
      <c r="O32" s="675"/>
      <c r="P32" s="675"/>
      <c r="Q32" s="675"/>
    </row>
    <row r="33" spans="2:17">
      <c r="B33" s="635"/>
      <c r="C33" s="678"/>
      <c r="D33" s="675"/>
      <c r="E33" s="675"/>
      <c r="F33" s="675"/>
      <c r="G33" s="675"/>
      <c r="H33" s="675"/>
      <c r="I33" s="675"/>
      <c r="J33" s="675"/>
      <c r="K33" s="675"/>
      <c r="L33" s="675"/>
      <c r="M33" s="676"/>
      <c r="N33" s="676"/>
      <c r="O33" s="675"/>
      <c r="P33" s="675"/>
      <c r="Q33" s="675"/>
    </row>
    <row r="34" spans="2:17">
      <c r="B34" s="674"/>
      <c r="C34" s="675"/>
      <c r="D34" s="675"/>
      <c r="E34" s="675"/>
      <c r="F34" s="675"/>
      <c r="G34" s="675"/>
      <c r="H34" s="675"/>
      <c r="I34" s="675"/>
      <c r="J34" s="675"/>
      <c r="K34" s="675"/>
      <c r="L34" s="675"/>
      <c r="M34" s="676"/>
      <c r="N34" s="676"/>
      <c r="O34" s="675"/>
      <c r="P34" s="675"/>
      <c r="Q34" s="675"/>
    </row>
  </sheetData>
  <sortState ref="B8:P10">
    <sortCondition descending="1" ref="N13"/>
  </sortState>
  <mergeCells count="32">
    <mergeCell ref="P22:Q22"/>
    <mergeCell ref="O17:Q17"/>
    <mergeCell ref="O19:Q19"/>
    <mergeCell ref="O21:Q21"/>
    <mergeCell ref="B24:C24"/>
    <mergeCell ref="B21:M21"/>
    <mergeCell ref="G22:I22"/>
    <mergeCell ref="K22:M22"/>
    <mergeCell ref="C18:M18"/>
    <mergeCell ref="C20:M20"/>
    <mergeCell ref="D22:F22"/>
    <mergeCell ref="B19:M19"/>
    <mergeCell ref="P18:Q18"/>
    <mergeCell ref="P20:Q20"/>
    <mergeCell ref="D16:E16"/>
    <mergeCell ref="G16:I16"/>
    <mergeCell ref="K16:M16"/>
    <mergeCell ref="B17:M17"/>
    <mergeCell ref="O15:Q15"/>
    <mergeCell ref="P16:Q16"/>
    <mergeCell ref="B2:H2"/>
    <mergeCell ref="I2:P2"/>
    <mergeCell ref="B4:P4"/>
    <mergeCell ref="N6:P6"/>
    <mergeCell ref="N7:P7"/>
    <mergeCell ref="C14:N14"/>
    <mergeCell ref="N9:P9"/>
    <mergeCell ref="N8:P8"/>
    <mergeCell ref="N13:P13"/>
    <mergeCell ref="N10:P10"/>
    <mergeCell ref="N11:P11"/>
    <mergeCell ref="N12:P12"/>
  </mergeCells>
  <pageMargins left="0.23622047244094491" right="0.23622047244094491" top="0.74803149606299213" bottom="0.74803149606299213" header="0.31496062992125984" footer="0.31496062992125984"/>
  <pageSetup paperSize="9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2"/>
  <sheetViews>
    <sheetView topLeftCell="A6" zoomScale="111" zoomScaleNormal="91" workbookViewId="0">
      <selection activeCell="M23" sqref="M23"/>
    </sheetView>
  </sheetViews>
  <sheetFormatPr defaultRowHeight="15"/>
  <cols>
    <col min="1" max="1" width="3.7109375" style="3" customWidth="1"/>
    <col min="2" max="2" width="24" style="165" customWidth="1"/>
    <col min="3" max="3" width="7" style="3" customWidth="1"/>
    <col min="4" max="4" width="6.5703125" style="3" customWidth="1"/>
    <col min="5" max="5" width="11.7109375" style="3" customWidth="1"/>
    <col min="6" max="9" width="7.5703125" style="3" customWidth="1"/>
    <col min="10" max="10" width="9.140625" style="267"/>
    <col min="11" max="16384" width="9.140625" style="3"/>
  </cols>
  <sheetData>
    <row r="1" spans="1:18" ht="23.25">
      <c r="B1" s="154"/>
      <c r="C1" s="590"/>
      <c r="D1"/>
      <c r="E1"/>
      <c r="F1"/>
      <c r="G1"/>
      <c r="H1"/>
      <c r="I1"/>
      <c r="J1"/>
      <c r="K1"/>
      <c r="L1"/>
      <c r="M1" s="607"/>
      <c r="N1" s="489"/>
      <c r="O1" s="607"/>
      <c r="P1" s="607"/>
    </row>
    <row r="2" spans="1:18" ht="17.25" thickBot="1">
      <c r="B2" s="154"/>
      <c r="C2" s="104"/>
      <c r="D2"/>
      <c r="E2"/>
      <c r="F2"/>
      <c r="G2"/>
      <c r="H2"/>
      <c r="I2"/>
      <c r="J2"/>
      <c r="K2"/>
      <c r="L2"/>
      <c r="M2" s="607"/>
      <c r="N2" s="489"/>
      <c r="O2" s="607"/>
      <c r="P2" s="607"/>
    </row>
    <row r="3" spans="1:18" ht="31.5" customHeight="1" thickBot="1">
      <c r="B3" s="908" t="s">
        <v>138</v>
      </c>
      <c r="C3" s="909"/>
      <c r="D3" s="909"/>
      <c r="E3" s="909"/>
      <c r="F3" s="909"/>
      <c r="G3" s="909"/>
      <c r="H3" s="909"/>
      <c r="I3" s="958" t="s">
        <v>139</v>
      </c>
      <c r="J3" s="959"/>
      <c r="K3" s="959"/>
      <c r="L3" s="960"/>
      <c r="M3" s="659"/>
      <c r="N3" s="659"/>
      <c r="O3" s="659"/>
      <c r="P3" s="659"/>
    </row>
    <row r="4" spans="1:18" ht="17.25" thickBot="1">
      <c r="A4" s="47"/>
      <c r="B4" s="158"/>
      <c r="C4" s="61"/>
      <c r="D4" s="46"/>
      <c r="E4" s="62"/>
      <c r="F4" s="47"/>
      <c r="G4" s="47"/>
      <c r="H4" s="47"/>
      <c r="I4" s="47"/>
      <c r="J4" s="268"/>
      <c r="K4" s="47"/>
      <c r="L4" s="47"/>
    </row>
    <row r="5" spans="1:18" ht="27.75" customHeight="1" thickBot="1">
      <c r="A5" s="47"/>
      <c r="B5" s="911" t="s">
        <v>191</v>
      </c>
      <c r="C5" s="912"/>
      <c r="D5" s="912"/>
      <c r="E5" s="912"/>
      <c r="F5" s="912"/>
      <c r="G5" s="912"/>
      <c r="H5" s="912"/>
      <c r="I5" s="912"/>
      <c r="J5" s="912"/>
      <c r="K5" s="912"/>
      <c r="L5" s="115"/>
    </row>
    <row r="6" spans="1:18" ht="27.75" thickBot="1">
      <c r="A6" s="108"/>
      <c r="B6" s="156" t="s">
        <v>0</v>
      </c>
      <c r="C6" s="100" t="s">
        <v>1</v>
      </c>
      <c r="D6" s="93" t="s">
        <v>43</v>
      </c>
      <c r="E6" s="96" t="s">
        <v>44</v>
      </c>
      <c r="F6" s="43" t="s">
        <v>17</v>
      </c>
      <c r="G6" s="30" t="s">
        <v>17</v>
      </c>
      <c r="H6" s="30" t="s">
        <v>18</v>
      </c>
      <c r="I6" s="24" t="s">
        <v>19</v>
      </c>
      <c r="J6" s="269" t="s">
        <v>8</v>
      </c>
      <c r="K6" s="69" t="s">
        <v>35</v>
      </c>
      <c r="L6" s="68" t="s">
        <v>25</v>
      </c>
      <c r="R6" s="3" t="s">
        <v>96</v>
      </c>
    </row>
    <row r="7" spans="1:18" ht="18.75">
      <c r="A7" s="47"/>
      <c r="B7" s="428" t="s">
        <v>142</v>
      </c>
      <c r="C7" s="690">
        <v>2</v>
      </c>
      <c r="D7" s="70" t="s">
        <v>9</v>
      </c>
      <c r="E7" s="105" t="s">
        <v>47</v>
      </c>
      <c r="F7" s="32">
        <v>95</v>
      </c>
      <c r="G7" s="18">
        <v>92</v>
      </c>
      <c r="H7" s="18">
        <v>188</v>
      </c>
      <c r="I7" s="717">
        <v>168</v>
      </c>
      <c r="J7" s="507">
        <f t="shared" ref="J7:J18" si="0">SUM(F7:I7)</f>
        <v>543</v>
      </c>
      <c r="K7" s="956"/>
      <c r="L7" s="957"/>
      <c r="M7" s="3">
        <v>1</v>
      </c>
    </row>
    <row r="8" spans="1:18" ht="18.75">
      <c r="A8" s="47"/>
      <c r="B8" s="431" t="s">
        <v>155</v>
      </c>
      <c r="C8" s="595">
        <v>1960</v>
      </c>
      <c r="D8" s="73" t="s">
        <v>9</v>
      </c>
      <c r="E8" s="106" t="s">
        <v>45</v>
      </c>
      <c r="F8" s="19">
        <v>89</v>
      </c>
      <c r="G8" s="20">
        <v>95</v>
      </c>
      <c r="H8" s="20">
        <v>167</v>
      </c>
      <c r="I8" s="719">
        <v>166</v>
      </c>
      <c r="J8" s="508">
        <f t="shared" si="0"/>
        <v>517</v>
      </c>
      <c r="K8" s="956"/>
      <c r="L8" s="957"/>
      <c r="M8" s="3">
        <v>2</v>
      </c>
    </row>
    <row r="9" spans="1:18" ht="18.75">
      <c r="A9" s="725"/>
      <c r="B9" s="164" t="s">
        <v>143</v>
      </c>
      <c r="C9" s="562">
        <v>1383</v>
      </c>
      <c r="D9" s="72" t="s">
        <v>9</v>
      </c>
      <c r="E9" s="134" t="s">
        <v>56</v>
      </c>
      <c r="F9" s="25">
        <v>95</v>
      </c>
      <c r="G9" s="10">
        <v>85</v>
      </c>
      <c r="H9" s="10">
        <v>170</v>
      </c>
      <c r="I9" s="26">
        <v>160</v>
      </c>
      <c r="J9" s="511">
        <f t="shared" si="0"/>
        <v>510</v>
      </c>
      <c r="K9" s="956"/>
      <c r="L9" s="957"/>
      <c r="M9" s="3">
        <v>3</v>
      </c>
    </row>
    <row r="10" spans="1:18" ht="19.5" thickBot="1">
      <c r="A10" s="47"/>
      <c r="B10" s="752" t="s">
        <v>160</v>
      </c>
      <c r="C10" s="753">
        <v>2434</v>
      </c>
      <c r="D10" s="71" t="s">
        <v>9</v>
      </c>
      <c r="E10" s="107" t="s">
        <v>55</v>
      </c>
      <c r="F10" s="33">
        <v>85</v>
      </c>
      <c r="G10" s="21">
        <v>92</v>
      </c>
      <c r="H10" s="21">
        <v>171</v>
      </c>
      <c r="I10" s="603">
        <v>152</v>
      </c>
      <c r="J10" s="510">
        <f t="shared" si="0"/>
        <v>500</v>
      </c>
      <c r="K10" s="956"/>
      <c r="L10" s="957"/>
    </row>
    <row r="11" spans="1:18" ht="18.75">
      <c r="A11" s="551"/>
      <c r="B11" s="164" t="s">
        <v>148</v>
      </c>
      <c r="C11" s="562">
        <v>1539</v>
      </c>
      <c r="D11" s="175" t="s">
        <v>10</v>
      </c>
      <c r="E11" s="133" t="s">
        <v>47</v>
      </c>
      <c r="F11" s="25">
        <v>93</v>
      </c>
      <c r="G11" s="10">
        <v>95</v>
      </c>
      <c r="H11" s="10">
        <v>174</v>
      </c>
      <c r="I11" s="26">
        <v>170</v>
      </c>
      <c r="J11" s="269">
        <f t="shared" si="0"/>
        <v>532</v>
      </c>
      <c r="K11" s="750" t="str">
        <f t="shared" ref="K11:K15" si="1">IF(J11&gt;549,"Yes","NO")</f>
        <v>NO</v>
      </c>
      <c r="L11" s="111"/>
      <c r="M11" s="3">
        <v>1</v>
      </c>
    </row>
    <row r="12" spans="1:18" ht="18.75">
      <c r="A12" s="725"/>
      <c r="B12" s="164" t="s">
        <v>152</v>
      </c>
      <c r="C12" s="562">
        <v>1281</v>
      </c>
      <c r="D12" s="72" t="s">
        <v>10</v>
      </c>
      <c r="E12" s="133" t="s">
        <v>47</v>
      </c>
      <c r="F12" s="25">
        <v>92</v>
      </c>
      <c r="G12" s="10">
        <v>94</v>
      </c>
      <c r="H12" s="10">
        <v>167</v>
      </c>
      <c r="I12" s="26">
        <v>163</v>
      </c>
      <c r="J12" s="751">
        <f t="shared" si="0"/>
        <v>516</v>
      </c>
      <c r="K12" s="653" t="str">
        <f t="shared" ref="K12:K13" si="2">IF(J12&gt;549,"Yes","NO")</f>
        <v>NO</v>
      </c>
      <c r="L12" s="688"/>
      <c r="M12" s="3">
        <v>2</v>
      </c>
    </row>
    <row r="13" spans="1:18" ht="18.75">
      <c r="A13" s="725"/>
      <c r="B13" s="164" t="s">
        <v>162</v>
      </c>
      <c r="C13" s="562">
        <v>90</v>
      </c>
      <c r="D13" s="72" t="s">
        <v>10</v>
      </c>
      <c r="E13" s="134" t="s">
        <v>56</v>
      </c>
      <c r="F13" s="25">
        <v>88</v>
      </c>
      <c r="G13" s="10">
        <v>90</v>
      </c>
      <c r="H13" s="10">
        <v>165</v>
      </c>
      <c r="I13" s="26">
        <v>165</v>
      </c>
      <c r="J13" s="566">
        <f t="shared" si="0"/>
        <v>508</v>
      </c>
      <c r="K13" s="653" t="str">
        <f t="shared" si="2"/>
        <v>NO</v>
      </c>
      <c r="L13" s="688"/>
      <c r="M13" s="3">
        <v>3</v>
      </c>
    </row>
    <row r="14" spans="1:18" ht="18.75">
      <c r="A14" s="725"/>
      <c r="B14" s="164" t="s">
        <v>146</v>
      </c>
      <c r="C14" s="562">
        <v>1668</v>
      </c>
      <c r="D14" s="175" t="s">
        <v>10</v>
      </c>
      <c r="E14" s="133" t="s">
        <v>47</v>
      </c>
      <c r="F14" s="25">
        <v>88</v>
      </c>
      <c r="G14" s="10">
        <v>92</v>
      </c>
      <c r="H14" s="10">
        <v>162</v>
      </c>
      <c r="I14" s="26">
        <v>165</v>
      </c>
      <c r="J14" s="751">
        <f t="shared" si="0"/>
        <v>507</v>
      </c>
      <c r="K14" s="652" t="str">
        <f t="shared" ref="K14" si="3">IF(J14&gt;549,"Yes","NO")</f>
        <v>NO</v>
      </c>
      <c r="L14" s="688"/>
    </row>
    <row r="15" spans="1:18" ht="18.75">
      <c r="A15" s="47"/>
      <c r="B15" s="431" t="s">
        <v>175</v>
      </c>
      <c r="C15" s="595">
        <v>1476</v>
      </c>
      <c r="D15" s="432" t="s">
        <v>10</v>
      </c>
      <c r="E15" s="110" t="s">
        <v>47</v>
      </c>
      <c r="F15" s="19">
        <v>92</v>
      </c>
      <c r="G15" s="20">
        <v>93</v>
      </c>
      <c r="H15" s="20">
        <v>155</v>
      </c>
      <c r="I15" s="719">
        <v>156</v>
      </c>
      <c r="J15" s="751">
        <f t="shared" si="0"/>
        <v>496</v>
      </c>
      <c r="K15" s="653" t="str">
        <f t="shared" si="1"/>
        <v>NO</v>
      </c>
      <c r="L15" s="112" t="str">
        <f t="shared" ref="L15" si="4">IF(K15="Yes","M","")</f>
        <v/>
      </c>
    </row>
    <row r="16" spans="1:18" ht="19.5" thickBot="1">
      <c r="A16" s="47"/>
      <c r="B16" s="434" t="s">
        <v>154</v>
      </c>
      <c r="C16" s="691">
        <v>506</v>
      </c>
      <c r="D16" s="74" t="s">
        <v>10</v>
      </c>
      <c r="E16" s="132" t="s">
        <v>55</v>
      </c>
      <c r="F16" s="22">
        <v>80</v>
      </c>
      <c r="G16" s="1">
        <v>81</v>
      </c>
      <c r="H16" s="1">
        <v>171</v>
      </c>
      <c r="I16" s="23">
        <v>160</v>
      </c>
      <c r="J16" s="509">
        <f t="shared" si="0"/>
        <v>492</v>
      </c>
      <c r="K16" s="656" t="str">
        <f t="shared" ref="K16" si="5">IF(J16&gt;549,"Yes","NO")</f>
        <v>NO</v>
      </c>
      <c r="L16" s="689" t="str">
        <f t="shared" ref="L16" si="6">IF(K16="Yes","M","")</f>
        <v/>
      </c>
    </row>
    <row r="17" spans="1:13" ht="18.75">
      <c r="A17" s="725"/>
      <c r="B17" s="428" t="s">
        <v>147</v>
      </c>
      <c r="C17" s="690">
        <v>641</v>
      </c>
      <c r="D17" s="94" t="s">
        <v>11</v>
      </c>
      <c r="E17" s="99" t="s">
        <v>56</v>
      </c>
      <c r="F17" s="716">
        <v>80</v>
      </c>
      <c r="G17" s="18">
        <v>89</v>
      </c>
      <c r="H17" s="18">
        <v>169</v>
      </c>
      <c r="I17" s="13">
        <v>167</v>
      </c>
      <c r="J17" s="749">
        <f t="shared" si="0"/>
        <v>505</v>
      </c>
      <c r="K17" s="114" t="str">
        <f>IF(J17&gt;519,"Yes","NO")</f>
        <v>NO</v>
      </c>
      <c r="L17" s="111"/>
      <c r="M17" s="3">
        <v>1</v>
      </c>
    </row>
    <row r="18" spans="1:13" ht="18.75">
      <c r="A18" s="551"/>
      <c r="B18" s="431" t="s">
        <v>144</v>
      </c>
      <c r="C18" s="595">
        <v>2218</v>
      </c>
      <c r="D18" s="95" t="s">
        <v>11</v>
      </c>
      <c r="E18" s="91" t="s">
        <v>56</v>
      </c>
      <c r="F18" s="718">
        <v>89</v>
      </c>
      <c r="G18" s="20">
        <v>94</v>
      </c>
      <c r="H18" s="20">
        <v>166</v>
      </c>
      <c r="I18" s="2">
        <v>144</v>
      </c>
      <c r="J18" s="751">
        <f t="shared" si="0"/>
        <v>493</v>
      </c>
      <c r="K18" s="548" t="str">
        <f t="shared" ref="K18" si="7">IF(J18&gt;489,"Yes","NO")</f>
        <v>Yes</v>
      </c>
      <c r="L18" s="112"/>
      <c r="M18" s="3">
        <v>2</v>
      </c>
    </row>
    <row r="19" spans="1:13" ht="18.75">
      <c r="A19" s="47"/>
      <c r="B19" s="431" t="s">
        <v>159</v>
      </c>
      <c r="C19" s="595">
        <v>3623</v>
      </c>
      <c r="D19" s="95" t="s">
        <v>11</v>
      </c>
      <c r="E19" s="91" t="s">
        <v>47</v>
      </c>
      <c r="F19" s="718">
        <v>84</v>
      </c>
      <c r="G19" s="20">
        <v>81</v>
      </c>
      <c r="H19" s="20">
        <v>128</v>
      </c>
      <c r="I19" s="2">
        <v>137</v>
      </c>
      <c r="J19" s="751">
        <f t="shared" ref="J19:J21" si="8">SUM(F19:I19)</f>
        <v>430</v>
      </c>
      <c r="K19" s="548" t="str">
        <f t="shared" ref="K19:K21" si="9">IF(J19&gt;519,"Yes","NO")</f>
        <v>NO</v>
      </c>
      <c r="L19" s="112" t="str">
        <f>IF(K19="Yes","G","")</f>
        <v/>
      </c>
      <c r="M19" s="3">
        <v>3</v>
      </c>
    </row>
    <row r="20" spans="1:13" ht="19.5" thickBot="1">
      <c r="A20" s="47"/>
      <c r="B20" s="353" t="s">
        <v>157</v>
      </c>
      <c r="C20" s="754">
        <v>2036</v>
      </c>
      <c r="D20" s="75" t="s">
        <v>11</v>
      </c>
      <c r="E20" s="98" t="s">
        <v>56</v>
      </c>
      <c r="F20" s="731">
        <v>77</v>
      </c>
      <c r="G20" s="21">
        <v>62</v>
      </c>
      <c r="H20" s="21">
        <v>117</v>
      </c>
      <c r="I20" s="12">
        <v>123</v>
      </c>
      <c r="J20" s="755">
        <f>SUM(F20:I20)</f>
        <v>379</v>
      </c>
      <c r="K20" s="117" t="str">
        <f t="shared" ref="K20" si="10">IF(J20&gt;519,"Yes","NO")</f>
        <v>NO</v>
      </c>
      <c r="L20" s="113" t="str">
        <f>IF(K20="Yes","G","")</f>
        <v/>
      </c>
    </row>
    <row r="21" spans="1:13" ht="18.75">
      <c r="A21" s="47"/>
      <c r="B21" s="164" t="s">
        <v>133</v>
      </c>
      <c r="C21" s="692">
        <v>723</v>
      </c>
      <c r="D21" s="439" t="s">
        <v>12</v>
      </c>
      <c r="E21" s="134" t="s">
        <v>45</v>
      </c>
      <c r="F21" s="25">
        <v>88</v>
      </c>
      <c r="G21" s="10">
        <v>84</v>
      </c>
      <c r="H21" s="10">
        <v>156</v>
      </c>
      <c r="I21" s="26">
        <v>140</v>
      </c>
      <c r="J21" s="511">
        <f t="shared" si="8"/>
        <v>468</v>
      </c>
      <c r="K21" s="342" t="str">
        <f t="shared" si="9"/>
        <v>NO</v>
      </c>
      <c r="L21" s="688" t="str">
        <f t="shared" ref="L21" si="11">IF(K21="Yes","G","")</f>
        <v/>
      </c>
      <c r="M21" s="3">
        <v>1</v>
      </c>
    </row>
    <row r="22" spans="1:13" ht="18.75">
      <c r="A22" s="47"/>
      <c r="B22" s="164" t="s">
        <v>150</v>
      </c>
      <c r="C22" s="692">
        <v>283</v>
      </c>
      <c r="D22" s="439" t="s">
        <v>12</v>
      </c>
      <c r="E22" s="560" t="s">
        <v>92</v>
      </c>
      <c r="F22" s="25">
        <v>89</v>
      </c>
      <c r="G22" s="10">
        <v>84</v>
      </c>
      <c r="H22" s="10">
        <v>138</v>
      </c>
      <c r="I22" s="26">
        <v>155</v>
      </c>
      <c r="J22" s="511">
        <f t="shared" ref="J22:J30" si="12">SUM(F22:I22)</f>
        <v>466</v>
      </c>
      <c r="K22" s="652" t="str">
        <f t="shared" ref="K22" si="13">IF(J22&gt;489,"Yes","NO")</f>
        <v>NO</v>
      </c>
      <c r="L22" s="688" t="str">
        <f>IF(K22="Yes","S","")</f>
        <v/>
      </c>
      <c r="M22" s="3">
        <v>2</v>
      </c>
    </row>
    <row r="23" spans="1:13" ht="18.75">
      <c r="A23" s="725"/>
      <c r="B23" s="434" t="s">
        <v>169</v>
      </c>
      <c r="C23" s="693">
        <v>1791</v>
      </c>
      <c r="D23" s="227" t="s">
        <v>12</v>
      </c>
      <c r="E23" s="559" t="s">
        <v>56</v>
      </c>
      <c r="F23" s="19">
        <v>83</v>
      </c>
      <c r="G23" s="20">
        <v>83</v>
      </c>
      <c r="H23" s="20">
        <v>141</v>
      </c>
      <c r="I23" s="719">
        <v>135</v>
      </c>
      <c r="J23" s="508">
        <f t="shared" si="12"/>
        <v>442</v>
      </c>
      <c r="K23" s="653" t="str">
        <f t="shared" ref="K23" si="14">IF(J23&gt;489,"Yes","NO")</f>
        <v>NO</v>
      </c>
      <c r="L23" s="112"/>
      <c r="M23" s="3">
        <v>3</v>
      </c>
    </row>
    <row r="24" spans="1:13" ht="18.75">
      <c r="A24" s="47"/>
      <c r="B24" s="434" t="s">
        <v>134</v>
      </c>
      <c r="C24" s="693">
        <v>1577</v>
      </c>
      <c r="D24" s="227" t="s">
        <v>12</v>
      </c>
      <c r="E24" s="224" t="s">
        <v>45</v>
      </c>
      <c r="F24" s="19">
        <v>75</v>
      </c>
      <c r="G24" s="20">
        <v>83</v>
      </c>
      <c r="H24" s="20">
        <v>145</v>
      </c>
      <c r="I24" s="719">
        <v>125</v>
      </c>
      <c r="J24" s="508">
        <f t="shared" si="12"/>
        <v>428</v>
      </c>
      <c r="K24" s="653" t="str">
        <f t="shared" ref="K24" si="15">IF(J24&gt;489,"Yes","NO")</f>
        <v>NO</v>
      </c>
      <c r="L24" s="112" t="str">
        <f t="shared" ref="L24" si="16">IF(K24="Yes","S","")</f>
        <v/>
      </c>
    </row>
    <row r="25" spans="1:13" ht="18.75">
      <c r="A25" s="419"/>
      <c r="B25" s="431" t="s">
        <v>170</v>
      </c>
      <c r="C25" s="694">
        <v>1143</v>
      </c>
      <c r="D25" s="228" t="s">
        <v>12</v>
      </c>
      <c r="E25" s="458" t="s">
        <v>55</v>
      </c>
      <c r="F25" s="19">
        <v>88</v>
      </c>
      <c r="G25" s="20">
        <v>79</v>
      </c>
      <c r="H25" s="20">
        <v>126</v>
      </c>
      <c r="I25" s="425">
        <v>130</v>
      </c>
      <c r="J25" s="511">
        <f t="shared" si="12"/>
        <v>423</v>
      </c>
      <c r="K25" s="653" t="str">
        <f t="shared" ref="K25" si="17">IF(J25&gt;489,"Yes","NO")</f>
        <v>NO</v>
      </c>
      <c r="L25" s="112" t="str">
        <f t="shared" ref="L25" si="18">IF(K25="Yes","S","")</f>
        <v/>
      </c>
    </row>
    <row r="26" spans="1:13" ht="18.75">
      <c r="A26" s="551"/>
      <c r="B26" s="431" t="s">
        <v>135</v>
      </c>
      <c r="C26" s="694">
        <v>1580</v>
      </c>
      <c r="D26" s="228" t="s">
        <v>12</v>
      </c>
      <c r="E26" s="225" t="s">
        <v>45</v>
      </c>
      <c r="F26" s="19">
        <v>81</v>
      </c>
      <c r="G26" s="20">
        <v>83</v>
      </c>
      <c r="H26" s="20">
        <v>114</v>
      </c>
      <c r="I26" s="549">
        <v>111</v>
      </c>
      <c r="J26" s="511">
        <f t="shared" si="12"/>
        <v>389</v>
      </c>
      <c r="K26" s="653" t="str">
        <f t="shared" ref="K26:K28" si="19">IF(J26&gt;489,"Yes","NO")</f>
        <v>NO</v>
      </c>
      <c r="L26" s="112"/>
    </row>
    <row r="27" spans="1:13" ht="18.75">
      <c r="A27" s="725"/>
      <c r="B27" s="431" t="s">
        <v>183</v>
      </c>
      <c r="C27" s="694">
        <v>1619</v>
      </c>
      <c r="D27" s="228" t="s">
        <v>12</v>
      </c>
      <c r="E27" s="458" t="s">
        <v>47</v>
      </c>
      <c r="F27" s="19">
        <v>63</v>
      </c>
      <c r="G27" s="20">
        <v>68</v>
      </c>
      <c r="H27" s="20">
        <v>80</v>
      </c>
      <c r="I27" s="719">
        <v>120</v>
      </c>
      <c r="J27" s="511">
        <f t="shared" si="12"/>
        <v>331</v>
      </c>
      <c r="K27" s="653" t="str">
        <f t="shared" ref="K27" si="20">IF(J27&gt;489,"Yes","NO")</f>
        <v>NO</v>
      </c>
      <c r="L27" s="112"/>
    </row>
    <row r="28" spans="1:13" ht="18.75">
      <c r="A28" s="551"/>
      <c r="B28" s="431" t="s">
        <v>184</v>
      </c>
      <c r="C28" s="694">
        <v>973</v>
      </c>
      <c r="D28" s="228" t="s">
        <v>12</v>
      </c>
      <c r="E28" s="225" t="s">
        <v>56</v>
      </c>
      <c r="F28" s="19">
        <v>75</v>
      </c>
      <c r="G28" s="20">
        <v>66</v>
      </c>
      <c r="H28" s="20">
        <v>103</v>
      </c>
      <c r="I28" s="719">
        <v>84</v>
      </c>
      <c r="J28" s="511">
        <f t="shared" si="12"/>
        <v>328</v>
      </c>
      <c r="K28" s="653" t="str">
        <f t="shared" si="19"/>
        <v>NO</v>
      </c>
      <c r="L28" s="112"/>
    </row>
    <row r="29" spans="1:13" ht="18.75">
      <c r="A29" s="47"/>
      <c r="B29" s="431" t="s">
        <v>161</v>
      </c>
      <c r="C29" s="694">
        <v>1723</v>
      </c>
      <c r="D29" s="228" t="s">
        <v>12</v>
      </c>
      <c r="E29" s="458" t="s">
        <v>56</v>
      </c>
      <c r="F29" s="19">
        <v>55</v>
      </c>
      <c r="G29" s="20">
        <v>66</v>
      </c>
      <c r="H29" s="20">
        <v>72</v>
      </c>
      <c r="I29" s="719">
        <v>98</v>
      </c>
      <c r="J29" s="508">
        <f t="shared" si="12"/>
        <v>291</v>
      </c>
      <c r="K29" s="344" t="str">
        <f t="shared" ref="K29" si="21">IF(J29&gt;489,"Yes","NO")</f>
        <v>NO</v>
      </c>
      <c r="L29" s="112" t="str">
        <f t="shared" ref="L29" si="22">IF(K29="Yes","S","")</f>
        <v/>
      </c>
    </row>
    <row r="30" spans="1:13" ht="19.5" thickBot="1">
      <c r="A30" s="47"/>
      <c r="B30" s="434" t="s">
        <v>156</v>
      </c>
      <c r="C30" s="693">
        <v>1021</v>
      </c>
      <c r="D30" s="227" t="s">
        <v>12</v>
      </c>
      <c r="E30" s="559" t="s">
        <v>55</v>
      </c>
      <c r="F30" s="33">
        <v>41</v>
      </c>
      <c r="G30" s="21">
        <v>50</v>
      </c>
      <c r="H30" s="21">
        <v>106</v>
      </c>
      <c r="I30" s="603">
        <v>81</v>
      </c>
      <c r="J30" s="509">
        <f t="shared" si="12"/>
        <v>278</v>
      </c>
      <c r="K30" s="571" t="str">
        <f>IF(J30&gt;489,"Yes","NO")</f>
        <v>NO</v>
      </c>
      <c r="L30" s="113" t="str">
        <f>IF(K30="Yes","S","")</f>
        <v/>
      </c>
    </row>
    <row r="31" spans="1:13" ht="26.25" customHeight="1" thickBot="1">
      <c r="B31" s="122" t="s">
        <v>28</v>
      </c>
      <c r="C31" s="952" t="s">
        <v>30</v>
      </c>
      <c r="D31" s="953"/>
      <c r="E31" s="953"/>
      <c r="F31" s="954"/>
      <c r="G31" s="954"/>
      <c r="H31" s="954"/>
      <c r="I31" s="954"/>
      <c r="J31" s="953"/>
      <c r="K31" s="953"/>
      <c r="L31" s="955"/>
    </row>
    <row r="32" spans="1:13">
      <c r="C32" s="161"/>
      <c r="E32" s="3">
        <f>COUNTA(E7:E30)</f>
        <v>24</v>
      </c>
    </row>
    <row r="33" spans="2:12" s="47" customFormat="1" ht="16.5">
      <c r="B33" s="598"/>
      <c r="C33" s="540"/>
      <c r="D33" s="962"/>
      <c r="E33" s="962"/>
      <c r="F33" s="598"/>
      <c r="G33" s="962"/>
      <c r="H33" s="962"/>
      <c r="I33" s="962"/>
      <c r="J33" s="598"/>
      <c r="K33" s="962"/>
      <c r="L33" s="962"/>
    </row>
    <row r="34" spans="2:12" s="47" customFormat="1" ht="6.75" customHeight="1">
      <c r="B34" s="962"/>
      <c r="C34" s="962"/>
      <c r="D34" s="962"/>
      <c r="E34" s="962"/>
      <c r="F34" s="962"/>
      <c r="G34" s="962"/>
      <c r="H34" s="962"/>
      <c r="I34" s="962"/>
      <c r="J34" s="962"/>
      <c r="K34" s="962"/>
      <c r="L34" s="962"/>
    </row>
    <row r="35" spans="2:12" s="47" customFormat="1" ht="16.5">
      <c r="B35" s="598"/>
      <c r="C35" s="540"/>
      <c r="D35" s="962"/>
      <c r="E35" s="962"/>
      <c r="F35" s="598"/>
      <c r="G35" s="962"/>
      <c r="H35" s="962"/>
      <c r="I35" s="962"/>
      <c r="J35" s="598"/>
      <c r="K35" s="962"/>
      <c r="L35" s="962"/>
    </row>
    <row r="36" spans="2:12" s="47" customFormat="1" ht="5.25" customHeight="1">
      <c r="B36" s="962"/>
      <c r="C36" s="962"/>
      <c r="D36" s="962"/>
      <c r="E36" s="962"/>
      <c r="F36" s="962"/>
      <c r="G36" s="962"/>
      <c r="H36" s="962"/>
      <c r="I36" s="962"/>
      <c r="J36" s="962"/>
      <c r="K36" s="962"/>
      <c r="L36" s="962"/>
    </row>
    <row r="37" spans="2:12" s="47" customFormat="1" ht="16.5">
      <c r="B37" s="598"/>
      <c r="C37" s="540"/>
      <c r="D37" s="962"/>
      <c r="E37" s="962"/>
      <c r="F37" s="598"/>
      <c r="G37" s="962"/>
      <c r="H37" s="962"/>
      <c r="I37" s="962"/>
      <c r="J37" s="598"/>
      <c r="K37" s="962"/>
      <c r="L37" s="962"/>
    </row>
    <row r="38" spans="2:12" s="47" customFormat="1" ht="7.5" customHeight="1">
      <c r="B38" s="962"/>
      <c r="C38" s="962"/>
      <c r="D38" s="962"/>
      <c r="E38" s="962"/>
      <c r="F38" s="962"/>
      <c r="G38" s="962"/>
      <c r="H38" s="962"/>
      <c r="I38" s="962"/>
      <c r="J38" s="962"/>
      <c r="K38" s="962"/>
      <c r="L38" s="962"/>
    </row>
    <row r="39" spans="2:12" s="47" customFormat="1" ht="16.5">
      <c r="B39" s="598"/>
      <c r="C39" s="540"/>
      <c r="D39" s="962"/>
      <c r="E39" s="962"/>
      <c r="F39" s="598"/>
      <c r="G39" s="962"/>
      <c r="H39" s="962"/>
      <c r="I39" s="962"/>
      <c r="J39" s="598"/>
      <c r="K39" s="962"/>
      <c r="L39" s="962"/>
    </row>
    <row r="40" spans="2:12">
      <c r="B40" s="600"/>
      <c r="C40" s="597"/>
      <c r="D40" s="597"/>
      <c r="E40" s="597"/>
      <c r="F40" s="597"/>
      <c r="G40" s="597"/>
      <c r="H40" s="597"/>
      <c r="I40" s="597"/>
      <c r="J40" s="415"/>
      <c r="K40" s="597"/>
      <c r="L40" s="597"/>
    </row>
    <row r="41" spans="2:12" ht="16.5">
      <c r="B41" s="961"/>
      <c r="C41" s="961"/>
      <c r="D41" s="597"/>
      <c r="E41" s="597"/>
      <c r="F41" s="597"/>
      <c r="G41" s="597"/>
      <c r="H41" s="597"/>
      <c r="I41" s="597"/>
      <c r="J41" s="415"/>
      <c r="K41" s="597"/>
      <c r="L41" s="597"/>
    </row>
    <row r="42" spans="2:12" ht="16.5">
      <c r="B42" s="599"/>
      <c r="C42" s="444"/>
      <c r="D42" s="597"/>
      <c r="E42" s="597"/>
      <c r="F42" s="597"/>
      <c r="G42" s="597"/>
      <c r="H42" s="597"/>
      <c r="I42" s="597"/>
      <c r="J42" s="415"/>
      <c r="K42" s="597"/>
      <c r="L42" s="597"/>
    </row>
    <row r="43" spans="2:12" ht="16.5">
      <c r="B43" s="599"/>
      <c r="C43" s="444"/>
      <c r="D43" s="597"/>
      <c r="E43" s="597"/>
      <c r="F43" s="597"/>
      <c r="G43" s="597"/>
      <c r="H43" s="597"/>
      <c r="I43" s="597"/>
      <c r="J43" s="415"/>
      <c r="K43" s="597"/>
      <c r="L43" s="597"/>
    </row>
    <row r="44" spans="2:12" ht="16.5">
      <c r="B44" s="599"/>
      <c r="C44" s="444"/>
      <c r="D44" s="597"/>
      <c r="E44" s="597"/>
      <c r="F44" s="597"/>
      <c r="G44" s="597"/>
      <c r="H44" s="597"/>
      <c r="I44" s="597"/>
      <c r="J44" s="415"/>
      <c r="K44" s="597"/>
      <c r="L44" s="597"/>
    </row>
    <row r="45" spans="2:12" ht="16.5">
      <c r="B45" s="599"/>
      <c r="C45" s="444"/>
      <c r="D45" s="597"/>
      <c r="E45" s="597"/>
      <c r="F45" s="597"/>
      <c r="G45" s="597"/>
      <c r="H45" s="597"/>
      <c r="I45" s="597"/>
      <c r="J45" s="415"/>
      <c r="K45" s="597"/>
      <c r="L45" s="597"/>
    </row>
    <row r="46" spans="2:12" ht="16.5">
      <c r="B46" s="599"/>
      <c r="C46" s="444"/>
      <c r="D46" s="597"/>
      <c r="E46" s="597"/>
      <c r="F46" s="597"/>
      <c r="G46" s="597"/>
      <c r="H46" s="597"/>
      <c r="I46" s="597"/>
      <c r="J46" s="415"/>
      <c r="K46" s="597"/>
      <c r="L46" s="597"/>
    </row>
    <row r="47" spans="2:12" ht="16.5">
      <c r="B47" s="599"/>
      <c r="C47" s="444"/>
      <c r="D47" s="597"/>
      <c r="E47" s="597"/>
      <c r="F47" s="597"/>
      <c r="G47" s="597"/>
      <c r="H47" s="597"/>
      <c r="I47" s="597"/>
      <c r="J47" s="415"/>
      <c r="K47" s="597"/>
      <c r="L47" s="597"/>
    </row>
    <row r="48" spans="2:12" ht="16.5">
      <c r="B48" s="599"/>
      <c r="C48" s="444"/>
      <c r="D48" s="597"/>
      <c r="E48" s="597"/>
      <c r="F48" s="597"/>
      <c r="G48" s="597"/>
      <c r="H48" s="597"/>
      <c r="I48" s="597"/>
      <c r="J48" s="415"/>
      <c r="K48" s="597"/>
      <c r="L48" s="597"/>
    </row>
    <row r="49" spans="2:12" ht="16.5">
      <c r="B49" s="599"/>
      <c r="C49" s="444"/>
      <c r="D49" s="597"/>
      <c r="E49" s="597"/>
      <c r="F49" s="597"/>
      <c r="G49" s="597"/>
      <c r="H49" s="597"/>
      <c r="I49" s="597"/>
      <c r="J49" s="415"/>
      <c r="K49" s="597"/>
      <c r="L49" s="597"/>
    </row>
    <row r="50" spans="2:12" ht="16.5">
      <c r="B50" s="599"/>
      <c r="C50" s="445"/>
      <c r="D50" s="597"/>
      <c r="E50" s="597"/>
      <c r="F50" s="597"/>
      <c r="G50" s="597"/>
      <c r="H50" s="597"/>
      <c r="I50" s="597"/>
      <c r="J50" s="415"/>
      <c r="K50" s="597"/>
      <c r="L50" s="597"/>
    </row>
    <row r="51" spans="2:12">
      <c r="B51" s="600"/>
      <c r="C51" s="597"/>
      <c r="D51" s="597"/>
      <c r="E51" s="597"/>
      <c r="F51" s="597"/>
      <c r="G51" s="597"/>
      <c r="H51" s="597"/>
      <c r="I51" s="597"/>
      <c r="J51" s="415"/>
      <c r="K51" s="597"/>
      <c r="L51" s="597"/>
    </row>
    <row r="52" spans="2:12">
      <c r="B52" s="600"/>
      <c r="C52" s="597"/>
      <c r="D52" s="597"/>
      <c r="E52" s="597"/>
      <c r="F52" s="597"/>
      <c r="G52" s="597"/>
      <c r="H52" s="597"/>
      <c r="I52" s="597"/>
      <c r="J52" s="415"/>
      <c r="K52" s="597"/>
      <c r="L52" s="597"/>
    </row>
  </sheetData>
  <sortState ref="B22:J30">
    <sortCondition descending="1" ref="J21"/>
  </sortState>
  <mergeCells count="21">
    <mergeCell ref="B41:C41"/>
    <mergeCell ref="D39:E39"/>
    <mergeCell ref="G39:I39"/>
    <mergeCell ref="K39:L39"/>
    <mergeCell ref="D33:E33"/>
    <mergeCell ref="B36:L36"/>
    <mergeCell ref="D37:E37"/>
    <mergeCell ref="G37:I37"/>
    <mergeCell ref="K37:L37"/>
    <mergeCell ref="B38:L38"/>
    <mergeCell ref="G33:I33"/>
    <mergeCell ref="K33:L33"/>
    <mergeCell ref="B34:L34"/>
    <mergeCell ref="D35:E35"/>
    <mergeCell ref="G35:I35"/>
    <mergeCell ref="K35:L35"/>
    <mergeCell ref="C31:L31"/>
    <mergeCell ref="K7:L10"/>
    <mergeCell ref="B5:K5"/>
    <mergeCell ref="I3:L3"/>
    <mergeCell ref="B3:H3"/>
  </mergeCells>
  <pageMargins left="0.23622047244094491" right="0.23622047244094491" top="0.74803149606299213" bottom="0.74803149606299213" header="0.31496062992125984" footer="0.31496062992125984"/>
  <pageSetup paperSize="9" scale="59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9"/>
  <sheetViews>
    <sheetView topLeftCell="A21" workbookViewId="0">
      <selection activeCell="B2" sqref="B2:N34"/>
    </sheetView>
  </sheetViews>
  <sheetFormatPr defaultRowHeight="15.75"/>
  <cols>
    <col min="1" max="1" width="3.7109375" customWidth="1"/>
    <col min="2" max="2" width="21.7109375" style="154" customWidth="1"/>
    <col min="3" max="3" width="6.140625" style="556" customWidth="1"/>
    <col min="4" max="4" width="9.140625" style="154"/>
    <col min="6" max="7" width="6" customWidth="1"/>
    <col min="8" max="8" width="6" style="487" customWidth="1"/>
    <col min="9" max="11" width="6" customWidth="1"/>
    <col min="12" max="12" width="9.140625" style="499"/>
    <col min="13" max="13" width="9.140625" style="120"/>
    <col min="15" max="15" width="2.140625" customWidth="1"/>
  </cols>
  <sheetData>
    <row r="1" spans="1:14" thickBot="1">
      <c r="A1" t="s">
        <v>96</v>
      </c>
      <c r="C1" s="104"/>
      <c r="D1"/>
      <c r="H1"/>
      <c r="L1"/>
    </row>
    <row r="2" spans="1:14" ht="21" thickBot="1">
      <c r="B2" s="908" t="s">
        <v>138</v>
      </c>
      <c r="C2" s="909"/>
      <c r="D2" s="909"/>
      <c r="E2" s="909"/>
      <c r="F2" s="909"/>
      <c r="G2" s="909"/>
      <c r="H2" s="909"/>
      <c r="I2" s="958" t="s">
        <v>139</v>
      </c>
      <c r="J2" s="959"/>
      <c r="K2" s="959"/>
      <c r="L2" s="959"/>
      <c r="M2" s="959"/>
      <c r="N2" s="960"/>
    </row>
    <row r="3" spans="1:14" ht="16.5" thickBot="1"/>
    <row r="4" spans="1:14" ht="21" thickBot="1">
      <c r="B4" s="911" t="s">
        <v>60</v>
      </c>
      <c r="C4" s="912"/>
      <c r="D4" s="912"/>
      <c r="E4" s="912"/>
      <c r="F4" s="912"/>
      <c r="G4" s="912"/>
      <c r="H4" s="912"/>
      <c r="I4" s="912"/>
      <c r="J4" s="912"/>
      <c r="K4" s="912"/>
      <c r="L4" s="912"/>
      <c r="M4" s="912"/>
      <c r="N4" s="913"/>
    </row>
    <row r="5" spans="1:14" ht="32.25" thickBot="1">
      <c r="B5" s="163" t="s">
        <v>0</v>
      </c>
      <c r="C5" s="706" t="s">
        <v>1</v>
      </c>
      <c r="D5" s="285" t="s">
        <v>43</v>
      </c>
      <c r="E5" s="76" t="s">
        <v>44</v>
      </c>
      <c r="F5" s="596" t="s">
        <v>2</v>
      </c>
      <c r="G5" s="601" t="s">
        <v>3</v>
      </c>
      <c r="H5" s="601" t="s">
        <v>4</v>
      </c>
      <c r="I5" s="601" t="s">
        <v>5</v>
      </c>
      <c r="J5" s="601" t="s">
        <v>6</v>
      </c>
      <c r="K5" s="601" t="s">
        <v>7</v>
      </c>
      <c r="L5" s="707" t="s">
        <v>8</v>
      </c>
      <c r="M5" s="708" t="s">
        <v>35</v>
      </c>
      <c r="N5" s="709" t="s">
        <v>25</v>
      </c>
    </row>
    <row r="6" spans="1:14" ht="18.75">
      <c r="B6" s="164" t="s">
        <v>142</v>
      </c>
      <c r="C6" s="557">
        <v>2</v>
      </c>
      <c r="D6" s="175" t="s">
        <v>9</v>
      </c>
      <c r="E6" s="134" t="s">
        <v>47</v>
      </c>
      <c r="F6" s="25">
        <v>95</v>
      </c>
      <c r="G6" s="10">
        <v>93</v>
      </c>
      <c r="H6" s="10">
        <v>93</v>
      </c>
      <c r="I6" s="10">
        <v>96</v>
      </c>
      <c r="J6" s="10">
        <v>97</v>
      </c>
      <c r="K6" s="26">
        <v>88</v>
      </c>
      <c r="L6" s="555">
        <f t="shared" ref="L6" si="0">SUM(F6:K6)</f>
        <v>562</v>
      </c>
      <c r="M6" s="966"/>
      <c r="N6" s="967"/>
    </row>
    <row r="7" spans="1:14" ht="18.75">
      <c r="B7" s="431" t="s">
        <v>143</v>
      </c>
      <c r="C7" s="492">
        <v>1383</v>
      </c>
      <c r="D7" s="168" t="s">
        <v>9</v>
      </c>
      <c r="E7" s="106" t="s">
        <v>56</v>
      </c>
      <c r="F7" s="19">
        <v>92</v>
      </c>
      <c r="G7" s="20">
        <v>95</v>
      </c>
      <c r="H7" s="20">
        <v>89</v>
      </c>
      <c r="I7" s="20">
        <v>88</v>
      </c>
      <c r="J7" s="20">
        <v>93</v>
      </c>
      <c r="K7" s="425">
        <v>88</v>
      </c>
      <c r="L7" s="553">
        <f t="shared" ref="L7:L17" si="1">SUM(F7:K7)</f>
        <v>545</v>
      </c>
      <c r="M7" s="966"/>
      <c r="N7" s="967"/>
    </row>
    <row r="8" spans="1:14" ht="18.75">
      <c r="B8" s="431" t="s">
        <v>160</v>
      </c>
      <c r="C8" s="492">
        <v>2434</v>
      </c>
      <c r="D8" s="168" t="s">
        <v>9</v>
      </c>
      <c r="E8" s="106" t="s">
        <v>55</v>
      </c>
      <c r="F8" s="19">
        <v>91</v>
      </c>
      <c r="G8" s="20">
        <v>87</v>
      </c>
      <c r="H8" s="20">
        <v>89</v>
      </c>
      <c r="I8" s="20">
        <v>90</v>
      </c>
      <c r="J8" s="20">
        <v>92</v>
      </c>
      <c r="K8" s="425">
        <v>88</v>
      </c>
      <c r="L8" s="553">
        <f t="shared" si="1"/>
        <v>537</v>
      </c>
      <c r="M8" s="966"/>
      <c r="N8" s="967"/>
    </row>
    <row r="9" spans="1:14" ht="19.5" thickBot="1">
      <c r="B9" s="353" t="s">
        <v>171</v>
      </c>
      <c r="C9" s="493">
        <v>80</v>
      </c>
      <c r="D9" s="354" t="s">
        <v>9</v>
      </c>
      <c r="E9" s="107" t="s">
        <v>45</v>
      </c>
      <c r="F9" s="33">
        <v>90</v>
      </c>
      <c r="G9" s="21">
        <v>87</v>
      </c>
      <c r="H9" s="21">
        <v>81</v>
      </c>
      <c r="I9" s="21">
        <v>77</v>
      </c>
      <c r="J9" s="21">
        <v>85</v>
      </c>
      <c r="K9" s="550">
        <v>81</v>
      </c>
      <c r="L9" s="554">
        <f t="shared" si="1"/>
        <v>501</v>
      </c>
      <c r="M9" s="968"/>
      <c r="N9" s="969"/>
    </row>
    <row r="10" spans="1:14" ht="18.75">
      <c r="B10" s="164" t="s">
        <v>207</v>
      </c>
      <c r="C10" s="557">
        <v>1941</v>
      </c>
      <c r="D10" s="175" t="s">
        <v>10</v>
      </c>
      <c r="E10" s="134" t="s">
        <v>45</v>
      </c>
      <c r="F10" s="25">
        <v>83</v>
      </c>
      <c r="G10" s="10">
        <v>93</v>
      </c>
      <c r="H10" s="10">
        <v>85</v>
      </c>
      <c r="I10" s="10">
        <v>90</v>
      </c>
      <c r="J10" s="10">
        <v>87</v>
      </c>
      <c r="K10" s="26">
        <v>94</v>
      </c>
      <c r="L10" s="555">
        <f t="shared" si="1"/>
        <v>532</v>
      </c>
      <c r="M10" s="149" t="str">
        <f t="shared" ref="M10:M17" si="2">IF(L10&gt;559,"Yes","NO")</f>
        <v>NO</v>
      </c>
      <c r="N10" s="144" t="str">
        <f t="shared" ref="N10:N14" si="3">IF(M10="Yes","M","")</f>
        <v/>
      </c>
    </row>
    <row r="11" spans="1:14" ht="18.75">
      <c r="B11" s="164" t="s">
        <v>196</v>
      </c>
      <c r="C11" s="557">
        <v>1079</v>
      </c>
      <c r="D11" s="175" t="s">
        <v>10</v>
      </c>
      <c r="E11" s="134" t="s">
        <v>45</v>
      </c>
      <c r="F11" s="25">
        <v>90</v>
      </c>
      <c r="G11" s="10">
        <v>86</v>
      </c>
      <c r="H11" s="10">
        <v>87</v>
      </c>
      <c r="I11" s="10">
        <v>90</v>
      </c>
      <c r="J11" s="10">
        <v>92</v>
      </c>
      <c r="K11" s="26">
        <v>86</v>
      </c>
      <c r="L11" s="555">
        <f t="shared" si="1"/>
        <v>531</v>
      </c>
      <c r="M11" s="65" t="str">
        <f t="shared" si="2"/>
        <v>NO</v>
      </c>
      <c r="N11" s="144"/>
    </row>
    <row r="12" spans="1:14" ht="18.75">
      <c r="B12" s="164" t="s">
        <v>192</v>
      </c>
      <c r="C12" s="557">
        <v>1989</v>
      </c>
      <c r="D12" s="175" t="s">
        <v>10</v>
      </c>
      <c r="E12" s="134" t="s">
        <v>45</v>
      </c>
      <c r="F12" s="25">
        <v>83</v>
      </c>
      <c r="G12" s="10">
        <v>88</v>
      </c>
      <c r="H12" s="10">
        <v>86</v>
      </c>
      <c r="I12" s="10">
        <v>85</v>
      </c>
      <c r="J12" s="10">
        <v>91</v>
      </c>
      <c r="K12" s="26">
        <v>90</v>
      </c>
      <c r="L12" s="555">
        <f t="shared" si="1"/>
        <v>523</v>
      </c>
      <c r="M12" s="65" t="str">
        <f t="shared" si="2"/>
        <v>NO</v>
      </c>
      <c r="N12" s="144"/>
    </row>
    <row r="13" spans="1:14" ht="18.75">
      <c r="B13" s="164" t="s">
        <v>199</v>
      </c>
      <c r="C13" s="557">
        <v>1506</v>
      </c>
      <c r="D13" s="175" t="s">
        <v>10</v>
      </c>
      <c r="E13" s="134" t="s">
        <v>198</v>
      </c>
      <c r="F13" s="25">
        <v>85</v>
      </c>
      <c r="G13" s="10">
        <v>79</v>
      </c>
      <c r="H13" s="10">
        <v>92</v>
      </c>
      <c r="I13" s="10">
        <v>89</v>
      </c>
      <c r="J13" s="10">
        <v>88</v>
      </c>
      <c r="K13" s="26">
        <v>85</v>
      </c>
      <c r="L13" s="555">
        <f t="shared" si="1"/>
        <v>518</v>
      </c>
      <c r="M13" s="65" t="str">
        <f t="shared" si="2"/>
        <v>NO</v>
      </c>
      <c r="N13" s="144"/>
    </row>
    <row r="14" spans="1:14" ht="18.75">
      <c r="B14" s="431" t="s">
        <v>148</v>
      </c>
      <c r="C14" s="492">
        <v>1539</v>
      </c>
      <c r="D14" s="432" t="s">
        <v>10</v>
      </c>
      <c r="E14" s="106" t="s">
        <v>47</v>
      </c>
      <c r="F14" s="19">
        <v>89</v>
      </c>
      <c r="G14" s="20">
        <v>82</v>
      </c>
      <c r="H14" s="20">
        <v>83</v>
      </c>
      <c r="I14" s="20">
        <v>90</v>
      </c>
      <c r="J14" s="20">
        <v>87</v>
      </c>
      <c r="K14" s="808">
        <v>86</v>
      </c>
      <c r="L14" s="553">
        <f t="shared" si="1"/>
        <v>517</v>
      </c>
      <c r="M14" s="65" t="str">
        <f t="shared" si="2"/>
        <v>NO</v>
      </c>
      <c r="N14" s="143" t="str">
        <f t="shared" si="3"/>
        <v/>
      </c>
    </row>
    <row r="15" spans="1:14" ht="18.75">
      <c r="B15" s="434" t="s">
        <v>222</v>
      </c>
      <c r="C15" s="494">
        <v>1041</v>
      </c>
      <c r="D15" s="435" t="s">
        <v>10</v>
      </c>
      <c r="E15" s="132" t="s">
        <v>198</v>
      </c>
      <c r="F15" s="22">
        <v>92</v>
      </c>
      <c r="G15" s="1">
        <v>76</v>
      </c>
      <c r="H15" s="1">
        <v>87</v>
      </c>
      <c r="I15" s="1">
        <v>88</v>
      </c>
      <c r="J15" s="1">
        <v>86</v>
      </c>
      <c r="K15" s="23">
        <v>88</v>
      </c>
      <c r="L15" s="553">
        <f t="shared" si="1"/>
        <v>517</v>
      </c>
      <c r="M15" s="65" t="str">
        <f t="shared" si="2"/>
        <v>NO</v>
      </c>
      <c r="N15" s="802"/>
    </row>
    <row r="16" spans="1:14" ht="18.75">
      <c r="B16" s="434" t="s">
        <v>144</v>
      </c>
      <c r="C16" s="494">
        <v>2218</v>
      </c>
      <c r="D16" s="435" t="s">
        <v>10</v>
      </c>
      <c r="E16" s="132" t="s">
        <v>56</v>
      </c>
      <c r="F16" s="22">
        <v>80</v>
      </c>
      <c r="G16" s="1">
        <v>85</v>
      </c>
      <c r="H16" s="1">
        <v>85</v>
      </c>
      <c r="I16" s="1">
        <v>86</v>
      </c>
      <c r="J16" s="1">
        <v>86</v>
      </c>
      <c r="K16" s="23">
        <v>83</v>
      </c>
      <c r="L16" s="553">
        <f t="shared" si="1"/>
        <v>505</v>
      </c>
      <c r="M16" s="65" t="str">
        <f t="shared" si="2"/>
        <v>NO</v>
      </c>
      <c r="N16" s="802"/>
    </row>
    <row r="17" spans="2:14" ht="19.5" thickBot="1">
      <c r="B17" s="434" t="s">
        <v>197</v>
      </c>
      <c r="C17" s="494">
        <v>1310</v>
      </c>
      <c r="D17" s="435" t="s">
        <v>10</v>
      </c>
      <c r="E17" s="132" t="s">
        <v>198</v>
      </c>
      <c r="F17" s="22">
        <v>82</v>
      </c>
      <c r="G17" s="1">
        <v>83</v>
      </c>
      <c r="H17" s="1">
        <v>76</v>
      </c>
      <c r="I17" s="1">
        <v>88</v>
      </c>
      <c r="J17" s="1">
        <v>87</v>
      </c>
      <c r="K17" s="23">
        <v>81</v>
      </c>
      <c r="L17" s="553">
        <f t="shared" si="1"/>
        <v>497</v>
      </c>
      <c r="M17" s="65" t="str">
        <f t="shared" si="2"/>
        <v>NO</v>
      </c>
      <c r="N17" s="802"/>
    </row>
    <row r="18" spans="2:14" ht="18.75">
      <c r="B18" s="428" t="s">
        <v>152</v>
      </c>
      <c r="C18" s="491">
        <v>1281</v>
      </c>
      <c r="D18" s="429" t="s">
        <v>11</v>
      </c>
      <c r="E18" s="105" t="s">
        <v>47</v>
      </c>
      <c r="F18" s="32">
        <v>91</v>
      </c>
      <c r="G18" s="18">
        <v>92</v>
      </c>
      <c r="H18" s="18">
        <v>89</v>
      </c>
      <c r="I18" s="18">
        <v>89</v>
      </c>
      <c r="J18" s="18">
        <v>89</v>
      </c>
      <c r="K18" s="602">
        <v>85</v>
      </c>
      <c r="L18" s="710">
        <f t="shared" ref="L18" si="4">SUM(F18:K18)</f>
        <v>535</v>
      </c>
      <c r="M18" s="704" t="str">
        <f t="shared" ref="M18:M22" si="5">IF(L18&gt;529,"Yes","NO")</f>
        <v>Yes</v>
      </c>
      <c r="N18" s="147" t="str">
        <f t="shared" ref="N18:N22" si="6">IF(M18="Yes","G","")</f>
        <v>G</v>
      </c>
    </row>
    <row r="19" spans="2:14" ht="18.75">
      <c r="B19" s="431" t="s">
        <v>147</v>
      </c>
      <c r="C19" s="492">
        <v>641</v>
      </c>
      <c r="D19" s="129" t="s">
        <v>11</v>
      </c>
      <c r="E19" s="133" t="s">
        <v>56</v>
      </c>
      <c r="F19" s="19">
        <v>80</v>
      </c>
      <c r="G19" s="20">
        <v>78</v>
      </c>
      <c r="H19" s="20">
        <v>74</v>
      </c>
      <c r="I19" s="20">
        <v>81</v>
      </c>
      <c r="J19" s="20">
        <v>81</v>
      </c>
      <c r="K19" s="761">
        <v>86</v>
      </c>
      <c r="L19" s="553">
        <f t="shared" ref="L19:L33" si="7">SUM(F19:K19)</f>
        <v>480</v>
      </c>
      <c r="M19" s="563" t="str">
        <f t="shared" ref="M19:M21" si="8">IF(L19&gt;529,"Yes","NO")</f>
        <v>NO</v>
      </c>
      <c r="N19" s="143"/>
    </row>
    <row r="20" spans="2:14" ht="18.75">
      <c r="B20" s="431" t="s">
        <v>193</v>
      </c>
      <c r="C20" s="492">
        <v>1723</v>
      </c>
      <c r="D20" s="175" t="s">
        <v>11</v>
      </c>
      <c r="E20" s="134" t="s">
        <v>56</v>
      </c>
      <c r="F20" s="19">
        <v>83</v>
      </c>
      <c r="G20" s="20">
        <v>86</v>
      </c>
      <c r="H20" s="20">
        <v>80</v>
      </c>
      <c r="I20" s="20">
        <v>79</v>
      </c>
      <c r="J20" s="20">
        <v>74</v>
      </c>
      <c r="K20" s="761">
        <v>78</v>
      </c>
      <c r="L20" s="553">
        <f t="shared" si="7"/>
        <v>480</v>
      </c>
      <c r="M20" s="563" t="str">
        <f t="shared" si="8"/>
        <v>NO</v>
      </c>
      <c r="N20" s="143" t="str">
        <f t="shared" ref="N20" si="9">IF(M20="Yes","G","")</f>
        <v/>
      </c>
    </row>
    <row r="21" spans="2:14" ht="18.75">
      <c r="B21" s="431" t="s">
        <v>194</v>
      </c>
      <c r="C21" s="492">
        <v>1452</v>
      </c>
      <c r="D21" s="175" t="s">
        <v>11</v>
      </c>
      <c r="E21" s="134" t="s">
        <v>188</v>
      </c>
      <c r="F21" s="19">
        <v>83</v>
      </c>
      <c r="G21" s="20">
        <v>76</v>
      </c>
      <c r="H21" s="20">
        <v>73</v>
      </c>
      <c r="I21" s="20">
        <v>80</v>
      </c>
      <c r="J21" s="20">
        <v>83</v>
      </c>
      <c r="K21" s="761">
        <v>74</v>
      </c>
      <c r="L21" s="553">
        <f t="shared" si="7"/>
        <v>469</v>
      </c>
      <c r="M21" s="563" t="str">
        <f t="shared" si="8"/>
        <v>NO</v>
      </c>
      <c r="N21" s="143"/>
    </row>
    <row r="22" spans="2:14" ht="19.5" thickBot="1">
      <c r="B22" s="353" t="s">
        <v>151</v>
      </c>
      <c r="C22" s="493">
        <v>3608</v>
      </c>
      <c r="D22" s="75" t="s">
        <v>11</v>
      </c>
      <c r="E22" s="90" t="s">
        <v>92</v>
      </c>
      <c r="F22" s="33">
        <v>67</v>
      </c>
      <c r="G22" s="21">
        <v>79</v>
      </c>
      <c r="H22" s="21">
        <v>75</v>
      </c>
      <c r="I22" s="21">
        <v>73</v>
      </c>
      <c r="J22" s="21">
        <v>80</v>
      </c>
      <c r="K22" s="603">
        <v>75</v>
      </c>
      <c r="L22" s="554">
        <f t="shared" si="7"/>
        <v>449</v>
      </c>
      <c r="M22" s="252" t="str">
        <f t="shared" si="5"/>
        <v>NO</v>
      </c>
      <c r="N22" s="148" t="str">
        <f t="shared" si="6"/>
        <v/>
      </c>
    </row>
    <row r="23" spans="2:14" ht="18.75">
      <c r="B23" s="809" t="s">
        <v>224</v>
      </c>
      <c r="C23" s="889">
        <v>2026</v>
      </c>
      <c r="D23" s="890" t="s">
        <v>12</v>
      </c>
      <c r="E23" s="891" t="s">
        <v>45</v>
      </c>
      <c r="F23" s="872">
        <v>86</v>
      </c>
      <c r="G23" s="892">
        <v>88</v>
      </c>
      <c r="H23" s="892">
        <v>78</v>
      </c>
      <c r="I23" s="892">
        <v>92</v>
      </c>
      <c r="J23" s="892">
        <v>81</v>
      </c>
      <c r="K23" s="893">
        <v>94</v>
      </c>
      <c r="L23" s="894">
        <f t="shared" si="7"/>
        <v>519</v>
      </c>
      <c r="M23" s="704" t="str">
        <f t="shared" ref="M23:M29" si="10">IF(L23&gt;499,"Yes","NO")</f>
        <v>Yes</v>
      </c>
      <c r="N23" s="348"/>
    </row>
    <row r="24" spans="2:14" ht="18.75">
      <c r="B24" s="431" t="s">
        <v>172</v>
      </c>
      <c r="C24" s="492">
        <v>3623</v>
      </c>
      <c r="D24" s="433" t="s">
        <v>12</v>
      </c>
      <c r="E24" s="110" t="s">
        <v>47</v>
      </c>
      <c r="F24" s="19">
        <v>89</v>
      </c>
      <c r="G24" s="20">
        <v>80</v>
      </c>
      <c r="H24" s="20">
        <v>89</v>
      </c>
      <c r="I24" s="20">
        <v>85</v>
      </c>
      <c r="J24" s="20">
        <v>90</v>
      </c>
      <c r="K24" s="808">
        <v>77</v>
      </c>
      <c r="L24" s="553">
        <f t="shared" si="7"/>
        <v>510</v>
      </c>
      <c r="M24" s="563" t="str">
        <f t="shared" si="10"/>
        <v>Yes</v>
      </c>
      <c r="N24" s="143" t="str">
        <f t="shared" ref="N24:N29" si="11">IF(M24="Yes","S","")</f>
        <v>S</v>
      </c>
    </row>
    <row r="25" spans="2:14" ht="18.75">
      <c r="B25" s="164" t="s">
        <v>111</v>
      </c>
      <c r="C25" s="557">
        <v>1060</v>
      </c>
      <c r="D25" s="129" t="s">
        <v>12</v>
      </c>
      <c r="E25" s="106" t="s">
        <v>47</v>
      </c>
      <c r="F25" s="19">
        <v>83</v>
      </c>
      <c r="G25" s="20">
        <v>80</v>
      </c>
      <c r="H25" s="20">
        <v>89</v>
      </c>
      <c r="I25" s="20">
        <v>86</v>
      </c>
      <c r="J25" s="20">
        <v>80</v>
      </c>
      <c r="K25" s="808">
        <v>82</v>
      </c>
      <c r="L25" s="553">
        <f t="shared" si="7"/>
        <v>500</v>
      </c>
      <c r="M25" s="563" t="str">
        <f t="shared" ref="M25:M28" si="12">IF(L25&gt;499,"Yes","NO")</f>
        <v>Yes</v>
      </c>
      <c r="N25" s="143"/>
    </row>
    <row r="26" spans="2:14" ht="18.75">
      <c r="B26" s="164" t="s">
        <v>195</v>
      </c>
      <c r="C26" s="557">
        <v>506</v>
      </c>
      <c r="D26" s="175" t="s">
        <v>12</v>
      </c>
      <c r="E26" s="133" t="s">
        <v>55</v>
      </c>
      <c r="F26" s="25">
        <v>79</v>
      </c>
      <c r="G26" s="10">
        <v>77</v>
      </c>
      <c r="H26" s="10">
        <v>79</v>
      </c>
      <c r="I26" s="10">
        <v>87</v>
      </c>
      <c r="J26" s="10">
        <v>82</v>
      </c>
      <c r="K26" s="26">
        <v>75</v>
      </c>
      <c r="L26" s="555">
        <f t="shared" si="7"/>
        <v>479</v>
      </c>
      <c r="M26" s="705" t="str">
        <f>IF(L26&gt;499,"Yes","NO")</f>
        <v>NO</v>
      </c>
      <c r="N26" s="144" t="str">
        <f>IF(M26="Yes","S","")</f>
        <v/>
      </c>
    </row>
    <row r="27" spans="2:14" ht="18.75">
      <c r="B27" s="164" t="s">
        <v>223</v>
      </c>
      <c r="C27" s="557">
        <v>1628</v>
      </c>
      <c r="D27" s="175" t="s">
        <v>12</v>
      </c>
      <c r="E27" s="133" t="s">
        <v>198</v>
      </c>
      <c r="F27" s="25">
        <v>76</v>
      </c>
      <c r="G27" s="10">
        <v>77</v>
      </c>
      <c r="H27" s="10">
        <v>76</v>
      </c>
      <c r="I27" s="10">
        <v>86</v>
      </c>
      <c r="J27" s="10">
        <v>82</v>
      </c>
      <c r="K27" s="26">
        <v>77</v>
      </c>
      <c r="L27" s="555">
        <f t="shared" si="7"/>
        <v>474</v>
      </c>
      <c r="M27" s="705" t="str">
        <f>IF(L27&gt;499,"Yes","NO")</f>
        <v>NO</v>
      </c>
      <c r="N27" s="144"/>
    </row>
    <row r="28" spans="2:14" ht="18.75">
      <c r="B28" s="164" t="s">
        <v>221</v>
      </c>
      <c r="C28" s="557">
        <v>2039</v>
      </c>
      <c r="D28" s="129" t="s">
        <v>12</v>
      </c>
      <c r="E28" s="106" t="s">
        <v>198</v>
      </c>
      <c r="F28" s="19">
        <v>84</v>
      </c>
      <c r="G28" s="20">
        <v>76</v>
      </c>
      <c r="H28" s="20">
        <v>73</v>
      </c>
      <c r="I28" s="20">
        <v>83</v>
      </c>
      <c r="J28" s="20">
        <v>74</v>
      </c>
      <c r="K28" s="808">
        <v>76</v>
      </c>
      <c r="L28" s="553">
        <f t="shared" si="7"/>
        <v>466</v>
      </c>
      <c r="M28" s="563" t="str">
        <f t="shared" si="12"/>
        <v>NO</v>
      </c>
      <c r="N28" s="143"/>
    </row>
    <row r="29" spans="2:14" ht="18.75">
      <c r="B29" s="164" t="s">
        <v>220</v>
      </c>
      <c r="C29" s="557">
        <v>2038</v>
      </c>
      <c r="D29" s="129" t="s">
        <v>12</v>
      </c>
      <c r="E29" s="106" t="s">
        <v>198</v>
      </c>
      <c r="F29" s="19">
        <v>78</v>
      </c>
      <c r="G29" s="20">
        <v>73</v>
      </c>
      <c r="H29" s="20">
        <v>83</v>
      </c>
      <c r="I29" s="20">
        <v>74</v>
      </c>
      <c r="J29" s="20">
        <v>81</v>
      </c>
      <c r="K29" s="808">
        <v>73</v>
      </c>
      <c r="L29" s="553">
        <f t="shared" si="7"/>
        <v>462</v>
      </c>
      <c r="M29" s="563" t="str">
        <f t="shared" si="10"/>
        <v>NO</v>
      </c>
      <c r="N29" s="143" t="str">
        <f t="shared" si="11"/>
        <v/>
      </c>
    </row>
    <row r="30" spans="2:14" ht="18.75">
      <c r="B30" s="431" t="s">
        <v>219</v>
      </c>
      <c r="C30" s="492">
        <v>1964</v>
      </c>
      <c r="D30" s="95" t="s">
        <v>12</v>
      </c>
      <c r="E30" s="106" t="s">
        <v>198</v>
      </c>
      <c r="F30" s="19">
        <v>77</v>
      </c>
      <c r="G30" s="20">
        <v>63</v>
      </c>
      <c r="H30" s="20">
        <v>76</v>
      </c>
      <c r="I30" s="20">
        <v>76</v>
      </c>
      <c r="J30" s="20">
        <v>78</v>
      </c>
      <c r="K30" s="808">
        <v>82</v>
      </c>
      <c r="L30" s="553">
        <f t="shared" si="7"/>
        <v>452</v>
      </c>
      <c r="M30" s="563" t="str">
        <f t="shared" ref="M30" si="13">IF(L30&gt;499,"Yes","NO")</f>
        <v>NO</v>
      </c>
      <c r="N30" s="143" t="str">
        <f t="shared" ref="N30" si="14">IF(M30="Yes","S","")</f>
        <v/>
      </c>
    </row>
    <row r="31" spans="2:14" ht="18.75">
      <c r="B31" s="164" t="s">
        <v>137</v>
      </c>
      <c r="C31" s="557">
        <v>1580</v>
      </c>
      <c r="D31" s="129" t="s">
        <v>12</v>
      </c>
      <c r="E31" s="110" t="s">
        <v>45</v>
      </c>
      <c r="F31" s="19">
        <v>72</v>
      </c>
      <c r="G31" s="20">
        <v>81</v>
      </c>
      <c r="H31" s="20">
        <v>76</v>
      </c>
      <c r="I31" s="20">
        <v>75</v>
      </c>
      <c r="J31" s="20">
        <v>71</v>
      </c>
      <c r="K31" s="808">
        <v>63</v>
      </c>
      <c r="L31" s="553">
        <f t="shared" si="7"/>
        <v>438</v>
      </c>
      <c r="M31" s="563" t="str">
        <f t="shared" ref="M31" si="15">IF(L31&gt;499,"Yes","NO")</f>
        <v>NO</v>
      </c>
      <c r="N31" s="143" t="str">
        <f t="shared" ref="N31" si="16">IF(M31="Yes","S","")</f>
        <v/>
      </c>
    </row>
    <row r="32" spans="2:14" ht="18.75">
      <c r="B32" s="431" t="s">
        <v>133</v>
      </c>
      <c r="C32" s="492">
        <v>723</v>
      </c>
      <c r="D32" s="95" t="s">
        <v>12</v>
      </c>
      <c r="E32" s="106" t="s">
        <v>45</v>
      </c>
      <c r="F32" s="19">
        <v>66</v>
      </c>
      <c r="G32" s="20">
        <v>56</v>
      </c>
      <c r="H32" s="20">
        <v>49</v>
      </c>
      <c r="I32" s="20">
        <v>72</v>
      </c>
      <c r="J32" s="20">
        <v>82</v>
      </c>
      <c r="K32" s="808">
        <v>84</v>
      </c>
      <c r="L32" s="553">
        <f t="shared" si="7"/>
        <v>409</v>
      </c>
      <c r="M32" s="563" t="str">
        <f t="shared" ref="M32" si="17">IF(L32&gt;499,"Yes","NO")</f>
        <v>NO</v>
      </c>
      <c r="N32" s="143" t="str">
        <f t="shared" ref="N32" si="18">IF(M32="Yes","S","")</f>
        <v/>
      </c>
    </row>
    <row r="33" spans="2:14" ht="19.5" thickBot="1">
      <c r="B33" s="353" t="s">
        <v>134</v>
      </c>
      <c r="C33" s="493">
        <v>1577</v>
      </c>
      <c r="D33" s="75" t="s">
        <v>12</v>
      </c>
      <c r="E33" s="107" t="s">
        <v>45</v>
      </c>
      <c r="F33" s="33">
        <v>60</v>
      </c>
      <c r="G33" s="21">
        <v>68</v>
      </c>
      <c r="H33" s="21">
        <v>69</v>
      </c>
      <c r="I33" s="21">
        <v>59</v>
      </c>
      <c r="J33" s="21">
        <v>76</v>
      </c>
      <c r="K33" s="603">
        <v>60</v>
      </c>
      <c r="L33" s="554">
        <f t="shared" si="7"/>
        <v>392</v>
      </c>
      <c r="M33" s="252" t="str">
        <f t="shared" ref="M33" si="19">IF(L33&gt;499,"Yes","NO")</f>
        <v>NO</v>
      </c>
      <c r="N33" s="148" t="str">
        <f t="shared" ref="N33" si="20">IF(M33="Yes","S","")</f>
        <v/>
      </c>
    </row>
    <row r="34" spans="2:14" ht="25.5" customHeight="1" thickBot="1">
      <c r="B34" s="806" t="s">
        <v>28</v>
      </c>
      <c r="C34" s="963" t="s">
        <v>29</v>
      </c>
      <c r="D34" s="954"/>
      <c r="E34" s="954"/>
      <c r="F34" s="954"/>
      <c r="G34" s="954"/>
      <c r="H34" s="954"/>
      <c r="I34" s="954"/>
      <c r="J34" s="954"/>
      <c r="K34" s="954"/>
      <c r="L34" s="954"/>
      <c r="M34" s="964"/>
    </row>
    <row r="35" spans="2:14">
      <c r="C35" s="558"/>
    </row>
    <row r="36" spans="2:14" ht="16.5">
      <c r="B36" s="598"/>
      <c r="C36" s="695"/>
      <c r="D36" s="962"/>
      <c r="E36" s="962"/>
      <c r="F36" s="598"/>
      <c r="G36" s="965"/>
      <c r="H36" s="965"/>
      <c r="I36" s="965"/>
      <c r="J36" s="598"/>
      <c r="K36" s="962"/>
      <c r="L36" s="962"/>
      <c r="M36" s="962"/>
      <c r="N36" s="406"/>
    </row>
    <row r="37" spans="2:14" ht="7.5" customHeight="1">
      <c r="B37" s="962"/>
      <c r="C37" s="962"/>
      <c r="D37" s="962"/>
      <c r="E37" s="962"/>
      <c r="F37" s="962"/>
      <c r="G37" s="962"/>
      <c r="H37" s="962"/>
      <c r="I37" s="962"/>
      <c r="J37" s="962"/>
      <c r="K37" s="962"/>
      <c r="L37" s="962"/>
      <c r="M37" s="962"/>
      <c r="N37" s="406"/>
    </row>
    <row r="38" spans="2:14" ht="16.5">
      <c r="B38" s="598"/>
      <c r="C38" s="695"/>
      <c r="D38" s="962"/>
      <c r="E38" s="962"/>
      <c r="F38" s="598"/>
      <c r="G38" s="962"/>
      <c r="H38" s="962"/>
      <c r="I38" s="962"/>
      <c r="J38" s="598"/>
      <c r="K38" s="962"/>
      <c r="L38" s="962"/>
      <c r="M38" s="962"/>
      <c r="N38" s="406"/>
    </row>
    <row r="39" spans="2:14" ht="6.75" customHeight="1">
      <c r="B39" s="962"/>
      <c r="C39" s="962"/>
      <c r="D39" s="962"/>
      <c r="E39" s="962"/>
      <c r="F39" s="962"/>
      <c r="G39" s="962"/>
      <c r="H39" s="962"/>
      <c r="I39" s="962"/>
      <c r="J39" s="962"/>
      <c r="K39" s="962"/>
      <c r="L39" s="962"/>
      <c r="M39" s="962"/>
      <c r="N39" s="406"/>
    </row>
    <row r="40" spans="2:14" ht="16.5">
      <c r="B40" s="598"/>
      <c r="C40" s="695"/>
      <c r="D40" s="962"/>
      <c r="E40" s="962"/>
      <c r="F40" s="598"/>
      <c r="G40" s="962"/>
      <c r="H40" s="962"/>
      <c r="I40" s="962"/>
      <c r="J40" s="598"/>
      <c r="K40" s="962"/>
      <c r="L40" s="962"/>
      <c r="M40" s="962"/>
      <c r="N40" s="406"/>
    </row>
    <row r="41" spans="2:14" ht="5.25" customHeight="1">
      <c r="B41" s="962"/>
      <c r="C41" s="962"/>
      <c r="D41" s="962"/>
      <c r="E41" s="962"/>
      <c r="F41" s="962"/>
      <c r="G41" s="962"/>
      <c r="H41" s="962"/>
      <c r="I41" s="962"/>
      <c r="J41" s="962"/>
      <c r="K41" s="962"/>
      <c r="L41" s="962"/>
      <c r="M41" s="962"/>
      <c r="N41" s="406"/>
    </row>
    <row r="42" spans="2:14" ht="16.5">
      <c r="B42" s="598"/>
      <c r="C42" s="695"/>
      <c r="D42" s="962"/>
      <c r="E42" s="962"/>
      <c r="F42" s="598"/>
      <c r="G42" s="962"/>
      <c r="H42" s="962"/>
      <c r="I42" s="962"/>
      <c r="J42" s="598"/>
      <c r="K42" s="962"/>
      <c r="L42" s="962"/>
      <c r="M42" s="962"/>
      <c r="N42" s="406"/>
    </row>
    <row r="43" spans="2:14">
      <c r="B43" s="591"/>
      <c r="C43" s="696"/>
      <c r="D43" s="591"/>
      <c r="E43" s="406"/>
      <c r="F43" s="406"/>
      <c r="G43" s="406"/>
      <c r="H43" s="625"/>
      <c r="I43" s="406"/>
      <c r="J43" s="406"/>
      <c r="K43" s="406"/>
      <c r="L43" s="624"/>
      <c r="M43" s="697"/>
      <c r="N43" s="406"/>
    </row>
    <row r="44" spans="2:14" ht="18.75">
      <c r="B44" s="961"/>
      <c r="C44" s="961"/>
      <c r="D44" s="591"/>
      <c r="E44" s="970"/>
      <c r="F44" s="970"/>
      <c r="G44" s="970"/>
      <c r="H44" s="970"/>
      <c r="I44" s="970"/>
      <c r="J44" s="406"/>
      <c r="K44" s="970"/>
      <c r="L44" s="970"/>
      <c r="M44" s="970"/>
      <c r="N44" s="970"/>
    </row>
    <row r="45" spans="2:14" ht="16.5">
      <c r="B45" s="599"/>
      <c r="C45" s="698"/>
      <c r="D45" s="591"/>
      <c r="E45" s="972"/>
      <c r="F45" s="972"/>
      <c r="G45" s="972"/>
      <c r="H45" s="972"/>
      <c r="I45" s="972"/>
      <c r="J45" s="406"/>
      <c r="K45" s="972"/>
      <c r="L45" s="972"/>
      <c r="M45" s="972"/>
      <c r="N45" s="972"/>
    </row>
    <row r="46" spans="2:14" ht="16.5">
      <c r="B46" s="599"/>
      <c r="C46" s="698"/>
      <c r="D46" s="591"/>
      <c r="E46" s="415"/>
      <c r="F46" s="971"/>
      <c r="G46" s="971"/>
      <c r="H46" s="971"/>
      <c r="I46" s="578"/>
      <c r="J46" s="406"/>
      <c r="K46" s="415"/>
      <c r="L46" s="971"/>
      <c r="M46" s="971"/>
      <c r="N46" s="971"/>
    </row>
    <row r="47" spans="2:14" ht="16.5">
      <c r="B47" s="599"/>
      <c r="C47" s="698"/>
      <c r="D47" s="591"/>
      <c r="E47" s="415"/>
      <c r="F47" s="971"/>
      <c r="G47" s="971"/>
      <c r="H47" s="971"/>
      <c r="I47" s="406"/>
      <c r="J47" s="406"/>
      <c r="K47" s="415"/>
      <c r="L47" s="971"/>
      <c r="M47" s="971"/>
      <c r="N47" s="971"/>
    </row>
    <row r="48" spans="2:14" ht="16.5">
      <c r="B48" s="599"/>
      <c r="C48" s="698"/>
      <c r="D48" s="591"/>
      <c r="E48" s="415"/>
      <c r="F48" s="971"/>
      <c r="G48" s="971"/>
      <c r="H48" s="971"/>
      <c r="I48" s="406"/>
      <c r="J48" s="406"/>
      <c r="K48" s="415"/>
      <c r="L48" s="971"/>
      <c r="M48" s="971"/>
      <c r="N48" s="971"/>
    </row>
    <row r="49" spans="2:14" ht="16.5">
      <c r="B49" s="599"/>
      <c r="C49" s="698"/>
      <c r="D49" s="591"/>
      <c r="E49" s="415"/>
      <c r="F49" s="971"/>
      <c r="G49" s="971"/>
      <c r="H49" s="971"/>
      <c r="I49" s="406"/>
      <c r="J49" s="406"/>
      <c r="K49" s="415"/>
      <c r="L49" s="971"/>
      <c r="M49" s="971"/>
      <c r="N49" s="971"/>
    </row>
    <row r="50" spans="2:14" ht="16.5">
      <c r="B50" s="599"/>
      <c r="C50" s="698"/>
      <c r="D50" s="591"/>
      <c r="E50" s="406"/>
      <c r="F50" s="406"/>
      <c r="G50" s="406"/>
      <c r="H50" s="625"/>
      <c r="I50" s="406"/>
      <c r="J50" s="406"/>
      <c r="K50" s="406"/>
      <c r="L50" s="624"/>
      <c r="M50" s="697"/>
      <c r="N50" s="406"/>
    </row>
    <row r="51" spans="2:14" ht="16.5">
      <c r="B51" s="599"/>
      <c r="C51" s="698"/>
      <c r="D51" s="591"/>
      <c r="E51" s="973"/>
      <c r="F51" s="973"/>
      <c r="G51" s="973"/>
      <c r="H51" s="973"/>
      <c r="I51" s="973"/>
      <c r="J51" s="406"/>
      <c r="K51" s="406"/>
      <c r="L51" s="974"/>
      <c r="M51" s="974"/>
      <c r="N51" s="974"/>
    </row>
    <row r="52" spans="2:14" ht="16.5">
      <c r="B52" s="599"/>
      <c r="C52" s="698"/>
      <c r="D52" s="591"/>
      <c r="E52" s="973"/>
      <c r="F52" s="973"/>
      <c r="G52" s="973"/>
      <c r="H52" s="973"/>
      <c r="I52" s="973"/>
      <c r="J52" s="406"/>
      <c r="K52" s="406"/>
      <c r="L52" s="974"/>
      <c r="M52" s="974"/>
      <c r="N52" s="974"/>
    </row>
    <row r="53" spans="2:14" ht="16.5">
      <c r="B53" s="599"/>
      <c r="C53" s="698"/>
      <c r="D53" s="591"/>
      <c r="E53" s="626"/>
      <c r="F53" s="975"/>
      <c r="G53" s="975"/>
      <c r="H53" s="975"/>
      <c r="I53" s="406"/>
      <c r="J53" s="406"/>
      <c r="K53" s="406"/>
      <c r="L53" s="699"/>
      <c r="M53" s="976"/>
      <c r="N53" s="976"/>
    </row>
    <row r="54" spans="2:14" ht="16.5">
      <c r="B54" s="599"/>
      <c r="C54" s="700"/>
      <c r="D54" s="591"/>
      <c r="E54" s="627"/>
      <c r="F54" s="627"/>
      <c r="G54" s="627"/>
      <c r="H54" s="627"/>
      <c r="I54" s="406"/>
      <c r="J54" s="406"/>
      <c r="K54" s="406"/>
      <c r="L54" s="701"/>
      <c r="M54" s="627"/>
      <c r="N54" s="627"/>
    </row>
    <row r="55" spans="2:14">
      <c r="B55" s="591"/>
      <c r="C55" s="696"/>
      <c r="D55" s="591"/>
      <c r="E55" s="628"/>
      <c r="F55" s="975"/>
      <c r="G55" s="975"/>
      <c r="H55" s="975"/>
      <c r="I55" s="406"/>
      <c r="J55" s="406"/>
      <c r="K55" s="406"/>
      <c r="L55" s="702"/>
      <c r="M55" s="976"/>
      <c r="N55" s="976"/>
    </row>
    <row r="56" spans="2:14">
      <c r="B56" s="591"/>
      <c r="C56" s="696"/>
      <c r="D56" s="591"/>
      <c r="E56" s="627"/>
      <c r="F56" s="627"/>
      <c r="G56" s="627"/>
      <c r="H56" s="627"/>
      <c r="I56" s="406"/>
      <c r="J56" s="406"/>
      <c r="K56" s="406"/>
      <c r="L56" s="701"/>
      <c r="M56" s="627"/>
      <c r="N56" s="627"/>
    </row>
    <row r="57" spans="2:14">
      <c r="B57" s="591"/>
      <c r="C57" s="696"/>
      <c r="D57" s="591"/>
      <c r="E57" s="629"/>
      <c r="F57" s="975"/>
      <c r="G57" s="975"/>
      <c r="H57" s="975"/>
      <c r="I57" s="406"/>
      <c r="J57" s="406"/>
      <c r="K57" s="406"/>
      <c r="L57" s="703"/>
      <c r="M57" s="976"/>
      <c r="N57" s="976"/>
    </row>
    <row r="58" spans="2:14">
      <c r="B58" s="591"/>
      <c r="C58" s="696"/>
      <c r="D58" s="591"/>
      <c r="E58" s="406"/>
      <c r="F58" s="406"/>
      <c r="G58" s="406"/>
      <c r="H58" s="625"/>
      <c r="I58" s="406"/>
      <c r="J58" s="406"/>
      <c r="K58" s="406"/>
      <c r="L58" s="624"/>
      <c r="M58" s="697"/>
      <c r="N58" s="406"/>
    </row>
    <row r="59" spans="2:14">
      <c r="B59" s="591"/>
      <c r="C59" s="696"/>
      <c r="D59" s="591"/>
      <c r="E59" s="406"/>
      <c r="F59" s="406"/>
      <c r="G59" s="406"/>
      <c r="H59" s="625"/>
      <c r="I59" s="406"/>
      <c r="J59" s="406"/>
      <c r="K59" s="406"/>
      <c r="L59" s="624"/>
      <c r="M59" s="697"/>
      <c r="N59" s="406"/>
    </row>
  </sheetData>
  <sortState ref="B24:L32">
    <sortCondition descending="1" ref="L23"/>
  </sortState>
  <mergeCells count="41">
    <mergeCell ref="E51:I52"/>
    <mergeCell ref="L51:N52"/>
    <mergeCell ref="F53:H53"/>
    <mergeCell ref="F55:H55"/>
    <mergeCell ref="F57:H57"/>
    <mergeCell ref="M53:N53"/>
    <mergeCell ref="M55:N55"/>
    <mergeCell ref="M57:N57"/>
    <mergeCell ref="K45:N45"/>
    <mergeCell ref="L46:N46"/>
    <mergeCell ref="L47:N47"/>
    <mergeCell ref="L48:N48"/>
    <mergeCell ref="L49:N49"/>
    <mergeCell ref="F47:H47"/>
    <mergeCell ref="F48:H48"/>
    <mergeCell ref="F49:H49"/>
    <mergeCell ref="E45:I45"/>
    <mergeCell ref="F46:H46"/>
    <mergeCell ref="E44:I44"/>
    <mergeCell ref="B44:C44"/>
    <mergeCell ref="D42:E42"/>
    <mergeCell ref="G42:I42"/>
    <mergeCell ref="K42:M42"/>
    <mergeCell ref="K44:N44"/>
    <mergeCell ref="B37:M37"/>
    <mergeCell ref="D38:E38"/>
    <mergeCell ref="G38:I38"/>
    <mergeCell ref="K38:M38"/>
    <mergeCell ref="B41:M41"/>
    <mergeCell ref="B39:M39"/>
    <mergeCell ref="D40:E40"/>
    <mergeCell ref="G40:I40"/>
    <mergeCell ref="K40:M40"/>
    <mergeCell ref="B2:H2"/>
    <mergeCell ref="C34:M34"/>
    <mergeCell ref="D36:E36"/>
    <mergeCell ref="G36:I36"/>
    <mergeCell ref="K36:M36"/>
    <mergeCell ref="M6:N9"/>
    <mergeCell ref="B4:N4"/>
    <mergeCell ref="I2:N2"/>
  </mergeCells>
  <pageMargins left="0.23622047244094491" right="0.23622047244094491" top="0.19685039370078741" bottom="0.19685039370078741" header="0.31496062992125984" footer="0.31496062992125984"/>
  <pageSetup paperSize="9" scale="83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35"/>
  <sheetViews>
    <sheetView zoomScale="90" zoomScaleNormal="90" workbookViewId="0">
      <selection activeCell="D18" sqref="D18"/>
    </sheetView>
  </sheetViews>
  <sheetFormatPr defaultRowHeight="15.75"/>
  <cols>
    <col min="1" max="1" width="4.140625" customWidth="1"/>
    <col min="2" max="2" width="23.140625" style="379" customWidth="1"/>
    <col min="3" max="3" width="6.140625" customWidth="1"/>
    <col min="4" max="4" width="7.5703125" customWidth="1"/>
    <col min="6" max="11" width="7" customWidth="1"/>
    <col min="15" max="15" width="3" customWidth="1"/>
  </cols>
  <sheetData>
    <row r="1" spans="2:16" ht="17.25" thickBot="1">
      <c r="B1" s="154"/>
      <c r="C1" s="104"/>
      <c r="M1" s="607"/>
      <c r="N1" s="489"/>
      <c r="O1" s="607"/>
      <c r="P1" s="607"/>
    </row>
    <row r="2" spans="2:16" ht="21" thickBot="1">
      <c r="B2" s="908" t="s">
        <v>138</v>
      </c>
      <c r="C2" s="909"/>
      <c r="D2" s="909"/>
      <c r="E2" s="909"/>
      <c r="F2" s="909"/>
      <c r="G2" s="909"/>
      <c r="H2" s="910"/>
      <c r="I2" s="914" t="s">
        <v>139</v>
      </c>
      <c r="J2" s="915"/>
      <c r="K2" s="915"/>
      <c r="L2" s="915"/>
      <c r="M2" s="915"/>
      <c r="N2" s="916"/>
      <c r="O2" s="616"/>
      <c r="P2" s="616"/>
    </row>
    <row r="3" spans="2:16" ht="16.5" thickBot="1"/>
    <row r="4" spans="2:16" ht="21" thickBot="1">
      <c r="B4" s="911" t="s">
        <v>228</v>
      </c>
      <c r="C4" s="912"/>
      <c r="D4" s="912"/>
      <c r="E4" s="912"/>
      <c r="F4" s="912"/>
      <c r="G4" s="912"/>
      <c r="H4" s="912"/>
      <c r="I4" s="912"/>
      <c r="J4" s="912"/>
      <c r="K4" s="912"/>
      <c r="L4" s="115"/>
      <c r="M4" s="120"/>
    </row>
    <row r="5" spans="2:16" ht="25.5">
      <c r="B5" s="197" t="s">
        <v>0</v>
      </c>
      <c r="C5" s="100" t="s">
        <v>1</v>
      </c>
      <c r="D5" s="93" t="s">
        <v>43</v>
      </c>
      <c r="E5" s="96" t="s">
        <v>44</v>
      </c>
      <c r="F5" s="118" t="s">
        <v>2</v>
      </c>
      <c r="G5" s="322" t="s">
        <v>3</v>
      </c>
      <c r="H5" s="322" t="s">
        <v>4</v>
      </c>
      <c r="I5" s="322" t="s">
        <v>5</v>
      </c>
      <c r="J5" s="322" t="s">
        <v>6</v>
      </c>
      <c r="K5" s="322" t="s">
        <v>7</v>
      </c>
      <c r="L5" s="31" t="s">
        <v>8</v>
      </c>
      <c r="M5" s="121" t="s">
        <v>35</v>
      </c>
      <c r="N5" s="67" t="s">
        <v>25</v>
      </c>
    </row>
    <row r="6" spans="2:16" ht="19.5" thickBot="1">
      <c r="B6" s="199" t="s">
        <v>175</v>
      </c>
      <c r="C6" s="212">
        <v>1476</v>
      </c>
      <c r="D6" s="255" t="s">
        <v>180</v>
      </c>
      <c r="E6" s="253" t="s">
        <v>47</v>
      </c>
      <c r="F6" s="20">
        <v>91</v>
      </c>
      <c r="G6" s="20">
        <v>93</v>
      </c>
      <c r="H6" s="20">
        <v>90</v>
      </c>
      <c r="I6" s="20">
        <v>91</v>
      </c>
      <c r="J6" s="20">
        <v>91</v>
      </c>
      <c r="K6" s="20">
        <v>93</v>
      </c>
      <c r="L6" s="259">
        <f>SUM(F6:K6)</f>
        <v>549</v>
      </c>
      <c r="M6" s="977"/>
      <c r="N6" s="969"/>
    </row>
    <row r="7" spans="2:16" ht="18.75">
      <c r="B7" s="199" t="s">
        <v>165</v>
      </c>
      <c r="C7" s="212">
        <v>1942</v>
      </c>
      <c r="D7" s="879" t="s">
        <v>180</v>
      </c>
      <c r="E7" s="253" t="s">
        <v>45</v>
      </c>
      <c r="F7" s="20">
        <v>87</v>
      </c>
      <c r="G7" s="20">
        <v>90</v>
      </c>
      <c r="H7" s="20">
        <v>92</v>
      </c>
      <c r="I7" s="20">
        <v>89</v>
      </c>
      <c r="J7" s="20">
        <v>91</v>
      </c>
      <c r="K7" s="20">
        <v>90</v>
      </c>
      <c r="L7" s="259">
        <f>SUM(F7:K7)</f>
        <v>539</v>
      </c>
      <c r="M7" s="704" t="str">
        <f>IF(L7&gt;529,"Yes","NO")</f>
        <v>Yes</v>
      </c>
      <c r="N7" s="147" t="str">
        <f>IF(M7="Yes","G","")</f>
        <v>G</v>
      </c>
    </row>
    <row r="8" spans="2:16" ht="18.75">
      <c r="B8" s="881" t="s">
        <v>145</v>
      </c>
      <c r="C8" s="885">
        <v>1809</v>
      </c>
      <c r="D8" s="880" t="s">
        <v>180</v>
      </c>
      <c r="E8" s="813" t="s">
        <v>55</v>
      </c>
      <c r="F8" s="10">
        <v>86</v>
      </c>
      <c r="G8" s="10">
        <v>89</v>
      </c>
      <c r="H8" s="10">
        <v>91</v>
      </c>
      <c r="I8" s="10">
        <v>91</v>
      </c>
      <c r="J8" s="10">
        <v>89</v>
      </c>
      <c r="K8" s="10">
        <v>90</v>
      </c>
      <c r="L8" s="882">
        <f>SUM(F8:K8)</f>
        <v>536</v>
      </c>
      <c r="M8" s="563"/>
      <c r="N8" s="143"/>
    </row>
    <row r="9" spans="2:16" ht="19.5" thickBot="1">
      <c r="B9" s="200" t="s">
        <v>166</v>
      </c>
      <c r="C9" s="213">
        <v>1791</v>
      </c>
      <c r="D9" s="306" t="s">
        <v>180</v>
      </c>
      <c r="E9" s="260" t="s">
        <v>45</v>
      </c>
      <c r="F9" s="21">
        <v>78</v>
      </c>
      <c r="G9" s="21">
        <v>84</v>
      </c>
      <c r="H9" s="21">
        <v>83</v>
      </c>
      <c r="I9" s="21">
        <v>83</v>
      </c>
      <c r="J9" s="21">
        <v>76</v>
      </c>
      <c r="K9" s="21">
        <v>85</v>
      </c>
      <c r="L9" s="261">
        <f>SUM(F9:K9)</f>
        <v>489</v>
      </c>
      <c r="M9" s="887" t="str">
        <f t="shared" ref="M9" si="0">IF(L9&gt;559,"Yes","NO")</f>
        <v>NO</v>
      </c>
      <c r="N9" s="888" t="str">
        <f t="shared" ref="N9" si="1">IF(M9="Yes","M","")</f>
        <v/>
      </c>
    </row>
    <row r="10" spans="2:16" ht="18.75">
      <c r="B10" s="198" t="s">
        <v>174</v>
      </c>
      <c r="C10" s="883">
        <v>1218</v>
      </c>
      <c r="D10" s="311" t="s">
        <v>181</v>
      </c>
      <c r="E10" s="884" t="s">
        <v>47</v>
      </c>
      <c r="F10" s="18">
        <v>75</v>
      </c>
      <c r="G10" s="18">
        <v>88</v>
      </c>
      <c r="H10" s="18">
        <v>88</v>
      </c>
      <c r="I10" s="18">
        <v>88</v>
      </c>
      <c r="J10" s="18">
        <v>79</v>
      </c>
      <c r="K10" s="18">
        <v>89</v>
      </c>
      <c r="L10" s="258">
        <f t="shared" ref="L10" si="2">SUM(F10:K10)</f>
        <v>507</v>
      </c>
      <c r="M10" s="149" t="str">
        <f t="shared" ref="M10" si="3">IF(L10&gt;529,"Yes","NO")</f>
        <v>NO</v>
      </c>
      <c r="N10" s="886" t="str">
        <f t="shared" ref="N10" si="4">IF(M10="Yes","G","")</f>
        <v/>
      </c>
    </row>
    <row r="11" spans="2:16" ht="18.75">
      <c r="B11" s="199" t="s">
        <v>173</v>
      </c>
      <c r="C11" s="212">
        <v>1143</v>
      </c>
      <c r="D11" s="255" t="s">
        <v>181</v>
      </c>
      <c r="E11" s="253" t="s">
        <v>55</v>
      </c>
      <c r="F11" s="20">
        <v>74</v>
      </c>
      <c r="G11" s="20">
        <v>77</v>
      </c>
      <c r="H11" s="20">
        <v>69</v>
      </c>
      <c r="I11" s="20">
        <v>76</v>
      </c>
      <c r="J11" s="20">
        <v>83</v>
      </c>
      <c r="K11" s="20">
        <v>77</v>
      </c>
      <c r="L11" s="259">
        <f>SUM(F11:K11)</f>
        <v>456</v>
      </c>
      <c r="M11" s="65" t="str">
        <f t="shared" ref="M11" si="5">IF(L11&gt;499,"Yes","NO")</f>
        <v>NO</v>
      </c>
      <c r="N11" s="804" t="str">
        <f t="shared" ref="N11" si="6">IF(M11="Yes","S","")</f>
        <v/>
      </c>
    </row>
    <row r="12" spans="2:16" ht="18.75">
      <c r="B12" s="199" t="s">
        <v>167</v>
      </c>
      <c r="C12" s="212">
        <v>1814</v>
      </c>
      <c r="D12" s="255" t="s">
        <v>181</v>
      </c>
      <c r="E12" s="253" t="s">
        <v>56</v>
      </c>
      <c r="F12" s="20">
        <v>61</v>
      </c>
      <c r="G12" s="20">
        <v>70</v>
      </c>
      <c r="H12" s="20">
        <v>63</v>
      </c>
      <c r="I12" s="20">
        <v>71</v>
      </c>
      <c r="J12" s="20">
        <v>58</v>
      </c>
      <c r="K12" s="20">
        <v>73</v>
      </c>
      <c r="L12" s="259">
        <f>SUM(F12:K12)</f>
        <v>396</v>
      </c>
      <c r="M12" s="65" t="str">
        <f t="shared" ref="M12" si="7">IF(L12&gt;499,"Yes","NO")</f>
        <v>NO</v>
      </c>
      <c r="N12" s="804"/>
    </row>
    <row r="13" spans="2:16" ht="19.5" thickBot="1">
      <c r="B13" s="200" t="s">
        <v>200</v>
      </c>
      <c r="C13" s="213">
        <v>1021</v>
      </c>
      <c r="D13" s="306" t="s">
        <v>181</v>
      </c>
      <c r="E13" s="260" t="s">
        <v>55</v>
      </c>
      <c r="F13" s="21">
        <v>22</v>
      </c>
      <c r="G13" s="21">
        <v>52</v>
      </c>
      <c r="H13" s="21">
        <v>55</v>
      </c>
      <c r="I13" s="21">
        <v>57</v>
      </c>
      <c r="J13" s="21">
        <v>39</v>
      </c>
      <c r="K13" s="21">
        <v>38</v>
      </c>
      <c r="L13" s="261">
        <f>SUM(F13:K13)</f>
        <v>263</v>
      </c>
      <c r="M13" s="65" t="str">
        <f t="shared" ref="M13" si="8">IF(L13&gt;499,"Yes","NO")</f>
        <v>NO</v>
      </c>
      <c r="N13" s="804" t="str">
        <f t="shared" ref="N13" si="9">IF(M13="Yes","S","")</f>
        <v/>
      </c>
    </row>
    <row r="14" spans="2:16" ht="16.5" thickBot="1">
      <c r="B14" s="803" t="s">
        <v>28</v>
      </c>
      <c r="C14" s="978" t="s">
        <v>29</v>
      </c>
      <c r="D14" s="979"/>
      <c r="E14" s="979"/>
      <c r="F14" s="979"/>
      <c r="G14" s="979"/>
      <c r="H14" s="979"/>
      <c r="I14" s="979"/>
      <c r="J14" s="979"/>
      <c r="K14" s="980"/>
      <c r="L14" s="161">
        <f>COUNTA(C6:C13)</f>
        <v>8</v>
      </c>
      <c r="N14" s="541"/>
    </row>
    <row r="16" spans="2:16" ht="16.5">
      <c r="B16" s="204"/>
      <c r="C16" s="575"/>
      <c r="D16" s="962"/>
      <c r="E16" s="962"/>
      <c r="F16" s="598"/>
      <c r="G16" s="965"/>
      <c r="H16" s="965"/>
      <c r="I16" s="965"/>
      <c r="J16" s="598"/>
      <c r="K16" s="962"/>
      <c r="L16" s="962"/>
      <c r="M16" s="962"/>
    </row>
    <row r="17" spans="2:13" ht="9" customHeight="1">
      <c r="B17" s="962"/>
      <c r="C17" s="962"/>
      <c r="D17" s="962"/>
      <c r="E17" s="962"/>
      <c r="F17" s="962"/>
      <c r="G17" s="962"/>
      <c r="H17" s="962"/>
      <c r="I17" s="962"/>
      <c r="J17" s="962"/>
      <c r="K17" s="962"/>
      <c r="L17" s="962"/>
      <c r="M17" s="962"/>
    </row>
    <row r="18" spans="2:13" ht="16.5">
      <c r="B18" s="204"/>
      <c r="C18" s="575"/>
      <c r="D18" s="406"/>
      <c r="E18" s="406"/>
      <c r="F18" s="598"/>
      <c r="G18" s="962"/>
      <c r="H18" s="962"/>
      <c r="I18" s="962"/>
      <c r="J18" s="598"/>
      <c r="K18" s="962"/>
      <c r="L18" s="962"/>
      <c r="M18" s="962"/>
    </row>
    <row r="19" spans="2:13" ht="6.75" customHeight="1">
      <c r="B19" s="962"/>
      <c r="C19" s="962"/>
      <c r="D19" s="962"/>
      <c r="E19" s="962"/>
      <c r="F19" s="962"/>
      <c r="G19" s="962"/>
      <c r="H19" s="962"/>
      <c r="I19" s="962"/>
      <c r="J19" s="962"/>
      <c r="K19" s="962"/>
      <c r="L19" s="962"/>
      <c r="M19" s="962"/>
    </row>
    <row r="20" spans="2:13" ht="16.5">
      <c r="B20" s="204"/>
      <c r="C20" s="575"/>
      <c r="D20" s="962"/>
      <c r="E20" s="962"/>
      <c r="F20" s="598"/>
      <c r="G20" s="962"/>
      <c r="H20" s="962"/>
      <c r="I20" s="962"/>
      <c r="J20" s="598"/>
      <c r="K20" s="962"/>
      <c r="L20" s="962"/>
      <c r="M20" s="962"/>
    </row>
    <row r="21" spans="2:13" ht="7.5" customHeight="1">
      <c r="B21" s="962"/>
      <c r="C21" s="962"/>
      <c r="D21" s="962"/>
      <c r="E21" s="962"/>
      <c r="F21" s="962"/>
      <c r="G21" s="962"/>
      <c r="H21" s="962"/>
      <c r="I21" s="962"/>
      <c r="J21" s="962"/>
      <c r="K21" s="962"/>
      <c r="L21" s="962"/>
      <c r="M21" s="962"/>
    </row>
    <row r="22" spans="2:13" ht="16.5">
      <c r="B22" s="204"/>
      <c r="C22" s="575"/>
      <c r="D22" s="962"/>
      <c r="E22" s="962"/>
      <c r="F22" s="598"/>
      <c r="G22" s="962"/>
      <c r="H22" s="962"/>
      <c r="I22" s="962"/>
      <c r="J22" s="598"/>
      <c r="K22" s="962"/>
      <c r="L22" s="962"/>
      <c r="M22" s="962"/>
    </row>
    <row r="23" spans="2:13">
      <c r="B23" s="711"/>
      <c r="C23" s="406"/>
      <c r="D23" s="406"/>
      <c r="E23" s="406"/>
      <c r="F23" s="406"/>
      <c r="G23" s="406"/>
      <c r="H23" s="406"/>
      <c r="I23" s="406"/>
      <c r="J23" s="406"/>
      <c r="K23" s="406"/>
      <c r="L23" s="406"/>
      <c r="M23" s="406"/>
    </row>
    <row r="24" spans="2:13" ht="18.75">
      <c r="B24" s="961"/>
      <c r="C24" s="961"/>
      <c r="D24" s="406"/>
      <c r="E24" s="406"/>
      <c r="F24" s="970"/>
      <c r="G24" s="970"/>
      <c r="H24" s="970"/>
      <c r="I24" s="970"/>
      <c r="J24" s="970"/>
      <c r="K24" s="406"/>
      <c r="L24" s="406"/>
      <c r="M24" s="406"/>
    </row>
    <row r="25" spans="2:13" ht="16.5">
      <c r="B25" s="599"/>
      <c r="C25" s="444"/>
      <c r="D25" s="406"/>
      <c r="E25" s="406"/>
      <c r="F25" s="972"/>
      <c r="G25" s="972"/>
      <c r="H25" s="972"/>
      <c r="I25" s="972"/>
      <c r="J25" s="972"/>
      <c r="K25" s="406"/>
      <c r="L25" s="406"/>
      <c r="M25" s="406"/>
    </row>
    <row r="26" spans="2:13" ht="16.5">
      <c r="B26" s="599"/>
      <c r="C26" s="444"/>
      <c r="D26" s="406"/>
      <c r="E26" s="406"/>
      <c r="F26" s="415"/>
      <c r="G26" s="971"/>
      <c r="H26" s="971"/>
      <c r="I26" s="971"/>
      <c r="J26" s="578"/>
      <c r="K26" s="406"/>
      <c r="L26" s="406"/>
      <c r="M26" s="406"/>
    </row>
    <row r="27" spans="2:13" ht="16.5">
      <c r="B27" s="599"/>
      <c r="C27" s="444"/>
      <c r="D27" s="406"/>
      <c r="E27" s="406"/>
      <c r="F27" s="415"/>
      <c r="G27" s="971"/>
      <c r="H27" s="971"/>
      <c r="I27" s="971"/>
      <c r="J27" s="406"/>
      <c r="K27" s="406"/>
      <c r="L27" s="406"/>
      <c r="M27" s="406"/>
    </row>
    <row r="28" spans="2:13" ht="16.5">
      <c r="B28" s="599"/>
      <c r="C28" s="444"/>
      <c r="D28" s="406"/>
      <c r="E28" s="406"/>
      <c r="F28" s="415"/>
      <c r="G28" s="971"/>
      <c r="H28" s="971"/>
      <c r="I28" s="971"/>
      <c r="J28" s="406"/>
      <c r="K28" s="406"/>
      <c r="L28" s="406"/>
      <c r="M28" s="406"/>
    </row>
    <row r="29" spans="2:13" ht="16.5">
      <c r="B29" s="599"/>
      <c r="C29" s="444"/>
      <c r="D29" s="406"/>
      <c r="E29" s="406"/>
      <c r="F29" s="415"/>
      <c r="G29" s="971"/>
      <c r="H29" s="971"/>
      <c r="I29" s="971"/>
      <c r="J29" s="406"/>
      <c r="K29" s="406"/>
      <c r="L29" s="406"/>
      <c r="M29" s="406"/>
    </row>
    <row r="30" spans="2:13" ht="16.5">
      <c r="B30" s="599"/>
      <c r="C30" s="444"/>
      <c r="D30" s="406"/>
      <c r="E30" s="406"/>
      <c r="F30" s="406"/>
      <c r="G30" s="406"/>
      <c r="H30" s="406"/>
      <c r="I30" s="406"/>
      <c r="J30" s="406"/>
      <c r="K30" s="406"/>
      <c r="L30" s="406"/>
      <c r="M30" s="406"/>
    </row>
    <row r="31" spans="2:13" ht="16.5">
      <c r="B31" s="599"/>
      <c r="C31" s="444"/>
      <c r="D31" s="406"/>
      <c r="E31" s="406"/>
      <c r="F31" s="406"/>
      <c r="G31" s="406"/>
      <c r="H31" s="406"/>
      <c r="I31" s="406"/>
      <c r="J31" s="406"/>
      <c r="K31" s="406"/>
      <c r="L31" s="406"/>
      <c r="M31" s="406"/>
    </row>
    <row r="32" spans="2:13" ht="16.5">
      <c r="B32" s="599"/>
      <c r="C32" s="444"/>
      <c r="D32" s="406"/>
      <c r="E32" s="406"/>
      <c r="F32" s="406"/>
      <c r="G32" s="406"/>
      <c r="H32" s="406"/>
      <c r="I32" s="406"/>
      <c r="J32" s="406"/>
      <c r="K32" s="406"/>
      <c r="L32" s="406"/>
      <c r="M32" s="406"/>
    </row>
    <row r="33" spans="2:13" ht="16.5">
      <c r="B33" s="599"/>
      <c r="C33" s="444"/>
      <c r="D33" s="406"/>
      <c r="E33" s="406"/>
      <c r="F33" s="406"/>
      <c r="G33" s="406"/>
      <c r="H33" s="406"/>
      <c r="I33" s="406"/>
      <c r="J33" s="406"/>
      <c r="K33" s="406"/>
      <c r="L33" s="406"/>
      <c r="M33" s="406"/>
    </row>
    <row r="34" spans="2:13" ht="16.5">
      <c r="B34" s="599"/>
      <c r="C34" s="445"/>
      <c r="D34" s="406"/>
      <c r="E34" s="406"/>
      <c r="F34" s="406"/>
      <c r="G34" s="406"/>
      <c r="H34" s="406"/>
      <c r="I34" s="406"/>
      <c r="J34" s="406"/>
      <c r="K34" s="406"/>
      <c r="L34" s="406"/>
      <c r="M34" s="406"/>
    </row>
    <row r="35" spans="2:13">
      <c r="B35" s="711"/>
      <c r="C35" s="406"/>
      <c r="D35" s="406"/>
      <c r="E35" s="406"/>
      <c r="F35" s="406"/>
      <c r="G35" s="406"/>
      <c r="H35" s="406"/>
      <c r="I35" s="406"/>
      <c r="J35" s="406"/>
      <c r="K35" s="406"/>
      <c r="L35" s="406"/>
      <c r="M35" s="406"/>
    </row>
  </sheetData>
  <sortState ref="B8:L10">
    <sortCondition descending="1" ref="L7"/>
  </sortState>
  <mergeCells count="26">
    <mergeCell ref="I2:N2"/>
    <mergeCell ref="F25:J25"/>
    <mergeCell ref="G26:I26"/>
    <mergeCell ref="G27:I27"/>
    <mergeCell ref="G28:I28"/>
    <mergeCell ref="M6:N6"/>
    <mergeCell ref="C14:K14"/>
    <mergeCell ref="B2:H2"/>
    <mergeCell ref="B4:K4"/>
    <mergeCell ref="D16:E16"/>
    <mergeCell ref="G16:I16"/>
    <mergeCell ref="K16:M16"/>
    <mergeCell ref="B17:M17"/>
    <mergeCell ref="G18:I18"/>
    <mergeCell ref="K18:M18"/>
    <mergeCell ref="G29:I29"/>
    <mergeCell ref="B24:C24"/>
    <mergeCell ref="B19:M19"/>
    <mergeCell ref="G20:I20"/>
    <mergeCell ref="K20:M20"/>
    <mergeCell ref="B21:M21"/>
    <mergeCell ref="F24:J24"/>
    <mergeCell ref="D22:E22"/>
    <mergeCell ref="G22:I22"/>
    <mergeCell ref="K22:M22"/>
    <mergeCell ref="D20:E20"/>
  </mergeCells>
  <hyperlinks>
    <hyperlink ref="L14" r:id="rId1" display="=@counta(C6:C18)"/>
  </hyperlinks>
  <pageMargins left="0.23622047244094491" right="0.23622047244094491" top="0.74803149606299213" bottom="0.74803149606299213" header="0.31496062992125984" footer="0.31496062992125984"/>
  <pageSetup paperSize="9" scale="75" fitToHeight="0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32"/>
  <sheetViews>
    <sheetView zoomScale="90" zoomScaleNormal="90" workbookViewId="0">
      <selection activeCell="B3" sqref="B3:N14"/>
    </sheetView>
  </sheetViews>
  <sheetFormatPr defaultRowHeight="18.75"/>
  <cols>
    <col min="1" max="1" width="4.28515625" style="3" customWidth="1"/>
    <col min="2" max="2" width="22" style="165" customWidth="1"/>
    <col min="3" max="4" width="7.28515625" style="398" customWidth="1"/>
    <col min="5" max="5" width="8.85546875" style="383" customWidth="1"/>
    <col min="6" max="6" width="10.140625" style="3" customWidth="1"/>
    <col min="7" max="12" width="6" style="3" customWidth="1"/>
    <col min="13" max="16384" width="9.140625" style="3"/>
  </cols>
  <sheetData>
    <row r="1" spans="2:15" ht="23.25">
      <c r="B1" s="154"/>
      <c r="C1" s="590" t="s">
        <v>153</v>
      </c>
      <c r="D1"/>
      <c r="E1"/>
      <c r="F1"/>
      <c r="G1"/>
      <c r="H1"/>
      <c r="I1"/>
      <c r="J1"/>
      <c r="K1"/>
      <c r="L1"/>
      <c r="M1" s="607"/>
      <c r="N1" s="489"/>
    </row>
    <row r="2" spans="2:15" ht="17.25" thickBot="1">
      <c r="B2" s="154"/>
      <c r="C2" s="104"/>
      <c r="D2"/>
      <c r="E2"/>
      <c r="F2"/>
      <c r="G2"/>
      <c r="H2"/>
      <c r="I2"/>
      <c r="J2"/>
      <c r="K2"/>
      <c r="L2"/>
      <c r="M2" s="607"/>
      <c r="N2" s="489"/>
    </row>
    <row r="3" spans="2:15" ht="21" thickBot="1">
      <c r="B3" s="908" t="s">
        <v>138</v>
      </c>
      <c r="C3" s="909"/>
      <c r="D3" s="909"/>
      <c r="E3" s="909"/>
      <c r="F3" s="909"/>
      <c r="G3" s="909"/>
      <c r="H3" s="910"/>
      <c r="I3" s="914" t="s">
        <v>139</v>
      </c>
      <c r="J3" s="915"/>
      <c r="K3" s="915"/>
      <c r="L3" s="915"/>
      <c r="M3" s="915"/>
      <c r="N3" s="916"/>
    </row>
    <row r="4" spans="2:15" ht="19.5" thickBot="1"/>
    <row r="5" spans="2:15" ht="21" thickBot="1">
      <c r="B5" s="911" t="s">
        <v>69</v>
      </c>
      <c r="C5" s="981"/>
      <c r="D5" s="981"/>
      <c r="E5" s="981"/>
      <c r="F5" s="912"/>
      <c r="G5" s="912"/>
      <c r="H5" s="912"/>
      <c r="I5" s="912"/>
      <c r="J5" s="912"/>
      <c r="K5" s="912"/>
      <c r="L5" s="912"/>
      <c r="M5" s="115" t="s">
        <v>24</v>
      </c>
      <c r="N5" s="284"/>
    </row>
    <row r="6" spans="2:15" ht="32.25" thickBot="1">
      <c r="B6" s="163" t="s">
        <v>0</v>
      </c>
      <c r="C6" s="523" t="s">
        <v>1</v>
      </c>
      <c r="D6" s="524" t="s">
        <v>117</v>
      </c>
      <c r="E6" s="525" t="s">
        <v>43</v>
      </c>
      <c r="F6" s="876" t="s">
        <v>44</v>
      </c>
      <c r="G6" s="118" t="s">
        <v>2</v>
      </c>
      <c r="H6" s="119" t="s">
        <v>3</v>
      </c>
      <c r="I6" s="119" t="s">
        <v>4</v>
      </c>
      <c r="J6" s="119" t="s">
        <v>5</v>
      </c>
      <c r="K6" s="119" t="s">
        <v>6</v>
      </c>
      <c r="L6" s="119" t="s">
        <v>7</v>
      </c>
      <c r="M6" s="31" t="s">
        <v>8</v>
      </c>
      <c r="N6" s="121" t="s">
        <v>35</v>
      </c>
      <c r="O6" s="67" t="s">
        <v>25</v>
      </c>
    </row>
    <row r="7" spans="2:15">
      <c r="B7" s="428" t="s">
        <v>114</v>
      </c>
      <c r="C7" s="446">
        <v>1966</v>
      </c>
      <c r="D7" s="399" t="s">
        <v>118</v>
      </c>
      <c r="E7" s="404" t="s">
        <v>10</v>
      </c>
      <c r="F7" s="109" t="s">
        <v>45</v>
      </c>
      <c r="G7" s="32">
        <v>87</v>
      </c>
      <c r="H7" s="18">
        <v>90</v>
      </c>
      <c r="I7" s="18">
        <v>92</v>
      </c>
      <c r="J7" s="18">
        <v>89</v>
      </c>
      <c r="K7" s="18">
        <v>91</v>
      </c>
      <c r="L7" s="807">
        <v>90</v>
      </c>
      <c r="M7" s="411">
        <f t="shared" ref="M7" si="0">SUM(G7:L7)</f>
        <v>539</v>
      </c>
      <c r="N7" s="63" t="str">
        <f t="shared" ref="N7:N8" si="1">IF(M7&gt;559,"Yes","NO")</f>
        <v>NO</v>
      </c>
      <c r="O7" s="116" t="str">
        <f t="shared" ref="O7:O8" si="2">IF(N7="Yes","M","")</f>
        <v/>
      </c>
    </row>
    <row r="8" spans="2:15">
      <c r="B8" s="431" t="s">
        <v>71</v>
      </c>
      <c r="C8" s="448">
        <v>1079</v>
      </c>
      <c r="D8" s="401" t="s">
        <v>119</v>
      </c>
      <c r="E8" s="272" t="s">
        <v>10</v>
      </c>
      <c r="F8" s="110" t="s">
        <v>45</v>
      </c>
      <c r="G8" s="19">
        <v>90</v>
      </c>
      <c r="H8" s="20">
        <v>86</v>
      </c>
      <c r="I8" s="20">
        <v>87</v>
      </c>
      <c r="J8" s="20">
        <v>90</v>
      </c>
      <c r="K8" s="20">
        <v>92</v>
      </c>
      <c r="L8" s="808">
        <v>86</v>
      </c>
      <c r="M8" s="79">
        <f t="shared" ref="M8:M13" si="3">SUM(G8:L8)</f>
        <v>531</v>
      </c>
      <c r="N8" s="65" t="str">
        <f t="shared" si="1"/>
        <v>NO</v>
      </c>
      <c r="O8" s="877" t="str">
        <f t="shared" si="2"/>
        <v/>
      </c>
    </row>
    <row r="9" spans="2:15">
      <c r="B9" s="431" t="s">
        <v>68</v>
      </c>
      <c r="C9" s="448">
        <v>1505</v>
      </c>
      <c r="D9" s="401" t="s">
        <v>119</v>
      </c>
      <c r="E9" s="403" t="s">
        <v>10</v>
      </c>
      <c r="F9" s="106" t="s">
        <v>45</v>
      </c>
      <c r="G9" s="19">
        <v>85</v>
      </c>
      <c r="H9" s="20">
        <v>79</v>
      </c>
      <c r="I9" s="20">
        <v>92</v>
      </c>
      <c r="J9" s="20">
        <v>89</v>
      </c>
      <c r="K9" s="20">
        <v>88</v>
      </c>
      <c r="L9" s="808">
        <v>85</v>
      </c>
      <c r="M9" s="412">
        <f t="shared" si="3"/>
        <v>518</v>
      </c>
      <c r="N9" s="65" t="str">
        <f t="shared" ref="N9" si="4">IF(M9&gt;529,"Yes","NO")</f>
        <v>NO</v>
      </c>
      <c r="O9" s="66" t="str">
        <f t="shared" ref="O9" si="5">IF(N9="Yes","G","")</f>
        <v/>
      </c>
    </row>
    <row r="10" spans="2:15">
      <c r="B10" s="164" t="s">
        <v>120</v>
      </c>
      <c r="C10" s="449">
        <v>1150</v>
      </c>
      <c r="D10" s="522" t="s">
        <v>121</v>
      </c>
      <c r="E10" s="441" t="s">
        <v>12</v>
      </c>
      <c r="F10" s="133" t="s">
        <v>45</v>
      </c>
      <c r="G10" s="25">
        <v>89</v>
      </c>
      <c r="H10" s="10">
        <v>77</v>
      </c>
      <c r="I10" s="10">
        <v>80</v>
      </c>
      <c r="J10" s="10">
        <v>79</v>
      </c>
      <c r="K10" s="10">
        <v>75</v>
      </c>
      <c r="L10" s="26">
        <v>83</v>
      </c>
      <c r="M10" s="506">
        <f t="shared" si="3"/>
        <v>483</v>
      </c>
      <c r="N10" s="878" t="str">
        <f t="shared" ref="N10:N11" si="6">IF(M10&gt;499,"Yes","NO")</f>
        <v>NO</v>
      </c>
      <c r="O10" s="290" t="str">
        <f t="shared" ref="O10:O12" si="7">IF(N10="Yes","S","")</f>
        <v/>
      </c>
    </row>
    <row r="11" spans="2:15">
      <c r="B11" s="164" t="s">
        <v>225</v>
      </c>
      <c r="C11" s="449"/>
      <c r="D11" s="522" t="s">
        <v>119</v>
      </c>
      <c r="E11" s="441" t="s">
        <v>12</v>
      </c>
      <c r="F11" s="134" t="s">
        <v>45</v>
      </c>
      <c r="G11" s="25">
        <v>83</v>
      </c>
      <c r="H11" s="10">
        <v>56</v>
      </c>
      <c r="I11" s="10">
        <v>80</v>
      </c>
      <c r="J11" s="10">
        <v>78</v>
      </c>
      <c r="K11" s="10">
        <v>77</v>
      </c>
      <c r="L11" s="26">
        <v>73</v>
      </c>
      <c r="M11" s="506">
        <f t="shared" si="3"/>
        <v>447</v>
      </c>
      <c r="N11" s="563" t="str">
        <f t="shared" si="6"/>
        <v>NO</v>
      </c>
      <c r="O11" s="290"/>
    </row>
    <row r="12" spans="2:15">
      <c r="B12" s="431" t="s">
        <v>227</v>
      </c>
      <c r="C12" s="448">
        <v>2024</v>
      </c>
      <c r="D12" s="401" t="s">
        <v>119</v>
      </c>
      <c r="E12" s="403" t="s">
        <v>12</v>
      </c>
      <c r="F12" s="106" t="s">
        <v>45</v>
      </c>
      <c r="G12" s="19">
        <v>71</v>
      </c>
      <c r="H12" s="20">
        <v>74</v>
      </c>
      <c r="I12" s="20">
        <v>74</v>
      </c>
      <c r="J12" s="20">
        <v>73</v>
      </c>
      <c r="K12" s="20">
        <v>82</v>
      </c>
      <c r="L12" s="808">
        <v>73</v>
      </c>
      <c r="M12" s="412">
        <f t="shared" si="3"/>
        <v>447</v>
      </c>
      <c r="N12" s="65" t="str">
        <f t="shared" ref="N12:N13" si="8">IF(M12&gt;499,"Yes","NO")</f>
        <v>NO</v>
      </c>
      <c r="O12" s="143" t="str">
        <f t="shared" si="7"/>
        <v/>
      </c>
    </row>
    <row r="13" spans="2:15" ht="19.5" thickBot="1">
      <c r="B13" s="353" t="s">
        <v>226</v>
      </c>
      <c r="C13" s="447">
        <v>1927</v>
      </c>
      <c r="D13" s="400" t="s">
        <v>119</v>
      </c>
      <c r="E13" s="442" t="s">
        <v>12</v>
      </c>
      <c r="F13" s="90" t="s">
        <v>45</v>
      </c>
      <c r="G13" s="33">
        <v>72</v>
      </c>
      <c r="H13" s="21">
        <v>68</v>
      </c>
      <c r="I13" s="21">
        <v>78</v>
      </c>
      <c r="J13" s="21">
        <v>66</v>
      </c>
      <c r="K13" s="21">
        <v>69</v>
      </c>
      <c r="L13" s="603">
        <v>71</v>
      </c>
      <c r="M13" s="413">
        <f t="shared" si="3"/>
        <v>424</v>
      </c>
      <c r="N13" s="64" t="str">
        <f t="shared" si="8"/>
        <v>NO</v>
      </c>
      <c r="O13" s="58"/>
    </row>
    <row r="14" spans="2:15" ht="26.25" customHeight="1" thickBot="1">
      <c r="B14" s="806" t="s">
        <v>28</v>
      </c>
      <c r="C14" s="963" t="s">
        <v>132</v>
      </c>
      <c r="D14" s="954"/>
      <c r="E14" s="954"/>
      <c r="F14" s="954"/>
      <c r="G14" s="954"/>
      <c r="H14" s="954"/>
      <c r="I14" s="954"/>
      <c r="J14" s="954"/>
      <c r="K14" s="954"/>
      <c r="L14" s="954"/>
      <c r="M14" s="964"/>
      <c r="N14" s="284"/>
    </row>
    <row r="15" spans="2:15">
      <c r="C15" s="402"/>
      <c r="D15" s="402"/>
      <c r="F15" s="3">
        <f>COUNTA(F7:F13)</f>
        <v>7</v>
      </c>
    </row>
    <row r="16" spans="2:15" ht="16.5">
      <c r="B16" s="598"/>
      <c r="C16" s="712"/>
      <c r="D16" s="712"/>
      <c r="E16" s="962"/>
      <c r="F16" s="962"/>
      <c r="G16" s="598"/>
      <c r="H16" s="962"/>
      <c r="I16" s="962"/>
      <c r="J16" s="962"/>
      <c r="K16" s="598"/>
      <c r="L16" s="962"/>
      <c r="M16" s="962"/>
      <c r="N16" s="962"/>
    </row>
    <row r="17" spans="2:14" ht="6.75" customHeight="1">
      <c r="B17" s="962"/>
      <c r="C17" s="962"/>
      <c r="D17" s="962"/>
      <c r="E17" s="962"/>
      <c r="F17" s="962"/>
      <c r="G17" s="962"/>
      <c r="H17" s="962"/>
      <c r="I17" s="962"/>
      <c r="J17" s="962"/>
      <c r="K17" s="962"/>
      <c r="L17" s="962"/>
      <c r="M17" s="962"/>
      <c r="N17" s="962"/>
    </row>
    <row r="18" spans="2:14" ht="16.5">
      <c r="B18" s="598"/>
      <c r="C18" s="712"/>
      <c r="D18" s="712"/>
      <c r="E18" s="962"/>
      <c r="F18" s="962"/>
      <c r="G18" s="598"/>
      <c r="H18" s="962"/>
      <c r="I18" s="962"/>
      <c r="J18" s="962"/>
      <c r="K18" s="598"/>
      <c r="L18" s="962"/>
      <c r="M18" s="962"/>
      <c r="N18" s="962"/>
    </row>
    <row r="19" spans="2:14" ht="6.75" customHeight="1">
      <c r="B19" s="962"/>
      <c r="C19" s="962"/>
      <c r="D19" s="962"/>
      <c r="E19" s="962"/>
      <c r="F19" s="962"/>
      <c r="G19" s="962"/>
      <c r="H19" s="962"/>
      <c r="I19" s="962"/>
      <c r="J19" s="962"/>
      <c r="K19" s="962"/>
      <c r="L19" s="962"/>
      <c r="M19" s="962"/>
      <c r="N19" s="962"/>
    </row>
    <row r="20" spans="2:14" ht="16.5">
      <c r="B20" s="598"/>
      <c r="C20" s="712"/>
      <c r="D20" s="712"/>
      <c r="E20" s="962"/>
      <c r="F20" s="962"/>
      <c r="G20" s="598"/>
      <c r="H20" s="962"/>
      <c r="I20" s="962"/>
      <c r="J20" s="962"/>
      <c r="K20" s="598"/>
      <c r="L20" s="962"/>
      <c r="M20" s="962"/>
      <c r="N20" s="962"/>
    </row>
    <row r="21" spans="2:14">
      <c r="B21" s="600"/>
      <c r="C21" s="713"/>
      <c r="D21" s="713"/>
      <c r="E21" s="714"/>
      <c r="F21" s="597"/>
      <c r="G21" s="597"/>
      <c r="H21" s="597"/>
      <c r="I21" s="597"/>
      <c r="J21" s="597"/>
      <c r="K21" s="597"/>
      <c r="L21" s="597"/>
      <c r="M21" s="597"/>
      <c r="N21" s="597"/>
    </row>
    <row r="22" spans="2:14">
      <c r="B22" s="961"/>
      <c r="C22" s="961"/>
      <c r="D22" s="599"/>
      <c r="E22" s="714"/>
      <c r="F22" s="597"/>
      <c r="G22" s="597"/>
      <c r="H22" s="597"/>
      <c r="I22" s="597"/>
      <c r="J22" s="597"/>
      <c r="K22" s="597"/>
      <c r="L22" s="597"/>
      <c r="M22" s="597"/>
      <c r="N22" s="597"/>
    </row>
    <row r="23" spans="2:14">
      <c r="B23" s="599"/>
      <c r="C23" s="444"/>
      <c r="D23" s="444"/>
      <c r="E23" s="714"/>
      <c r="F23" s="597"/>
      <c r="G23" s="597"/>
      <c r="H23" s="597"/>
      <c r="I23" s="597"/>
      <c r="J23" s="597"/>
      <c r="K23" s="597"/>
      <c r="L23" s="597"/>
      <c r="M23" s="597"/>
      <c r="N23" s="597"/>
    </row>
    <row r="24" spans="2:14">
      <c r="B24" s="599"/>
      <c r="C24" s="444"/>
      <c r="D24" s="444"/>
      <c r="E24" s="714"/>
      <c r="F24" s="597"/>
      <c r="G24" s="597"/>
      <c r="H24" s="597"/>
      <c r="I24" s="597"/>
      <c r="J24" s="597"/>
      <c r="K24" s="597"/>
      <c r="L24" s="597"/>
      <c r="M24" s="597"/>
      <c r="N24" s="597"/>
    </row>
    <row r="25" spans="2:14">
      <c r="B25" s="599"/>
      <c r="C25" s="444"/>
      <c r="D25" s="444"/>
      <c r="E25" s="714"/>
      <c r="F25" s="597"/>
      <c r="G25" s="597"/>
      <c r="H25" s="597"/>
      <c r="I25" s="597"/>
      <c r="J25" s="597"/>
      <c r="K25" s="597"/>
      <c r="L25" s="597"/>
      <c r="M25" s="597"/>
      <c r="N25" s="597"/>
    </row>
    <row r="26" spans="2:14">
      <c r="B26" s="599"/>
      <c r="C26" s="444"/>
      <c r="D26" s="444"/>
      <c r="E26" s="714"/>
      <c r="F26" s="597"/>
      <c r="G26" s="597"/>
      <c r="H26" s="597"/>
      <c r="I26" s="597"/>
      <c r="J26" s="597"/>
      <c r="K26" s="597"/>
      <c r="L26" s="597"/>
      <c r="M26" s="597"/>
      <c r="N26" s="597"/>
    </row>
    <row r="27" spans="2:14">
      <c r="B27" s="599"/>
      <c r="C27" s="444"/>
      <c r="D27" s="444"/>
      <c r="E27" s="714"/>
      <c r="F27" s="597"/>
      <c r="G27" s="597"/>
      <c r="H27" s="597"/>
      <c r="I27" s="597"/>
      <c r="J27" s="597"/>
      <c r="K27" s="597"/>
      <c r="L27" s="597"/>
      <c r="M27" s="597"/>
      <c r="N27" s="597"/>
    </row>
    <row r="28" spans="2:14">
      <c r="B28" s="599"/>
      <c r="C28" s="444"/>
      <c r="D28" s="444"/>
      <c r="E28" s="714"/>
      <c r="F28" s="597"/>
      <c r="G28" s="597"/>
      <c r="H28" s="597"/>
      <c r="I28" s="597"/>
      <c r="J28" s="597"/>
      <c r="K28" s="597"/>
      <c r="L28" s="597"/>
      <c r="M28" s="597"/>
      <c r="N28" s="597"/>
    </row>
    <row r="29" spans="2:14">
      <c r="B29" s="599"/>
      <c r="C29" s="444"/>
      <c r="D29" s="444"/>
      <c r="E29" s="714"/>
      <c r="F29" s="597"/>
      <c r="G29" s="597"/>
      <c r="H29" s="597"/>
      <c r="I29" s="597"/>
      <c r="J29" s="597"/>
      <c r="K29" s="597"/>
      <c r="L29" s="597"/>
      <c r="M29" s="597"/>
      <c r="N29" s="597"/>
    </row>
    <row r="30" spans="2:14">
      <c r="B30" s="599"/>
      <c r="C30" s="444"/>
      <c r="D30" s="444"/>
      <c r="E30" s="714"/>
      <c r="F30" s="597"/>
      <c r="G30" s="597"/>
      <c r="H30" s="597"/>
      <c r="I30" s="597"/>
      <c r="J30" s="597"/>
      <c r="K30" s="597"/>
      <c r="L30" s="597"/>
      <c r="M30" s="597"/>
      <c r="N30" s="597"/>
    </row>
    <row r="31" spans="2:14">
      <c r="B31" s="599"/>
      <c r="C31" s="444"/>
      <c r="D31" s="444"/>
      <c r="E31" s="714"/>
      <c r="F31" s="597"/>
      <c r="G31" s="597"/>
      <c r="H31" s="597"/>
      <c r="I31" s="597"/>
      <c r="J31" s="597"/>
      <c r="K31" s="597"/>
      <c r="L31" s="597"/>
      <c r="M31" s="597"/>
      <c r="N31" s="597"/>
    </row>
    <row r="32" spans="2:14">
      <c r="B32" s="599"/>
      <c r="C32" s="445"/>
      <c r="D32" s="445"/>
      <c r="E32" s="714"/>
      <c r="F32" s="597"/>
      <c r="G32" s="597"/>
      <c r="H32" s="597"/>
      <c r="I32" s="597"/>
      <c r="J32" s="597"/>
      <c r="K32" s="597"/>
      <c r="L32" s="597"/>
      <c r="M32" s="597"/>
      <c r="N32" s="597"/>
    </row>
  </sheetData>
  <sortState ref="B8:M13">
    <sortCondition descending="1" ref="M7"/>
  </sortState>
  <mergeCells count="16">
    <mergeCell ref="B22:C22"/>
    <mergeCell ref="E20:F20"/>
    <mergeCell ref="H20:J20"/>
    <mergeCell ref="L20:N20"/>
    <mergeCell ref="B17:N17"/>
    <mergeCell ref="E18:F18"/>
    <mergeCell ref="H18:J18"/>
    <mergeCell ref="L18:N18"/>
    <mergeCell ref="B19:N19"/>
    <mergeCell ref="B3:H3"/>
    <mergeCell ref="I3:N3"/>
    <mergeCell ref="B5:L5"/>
    <mergeCell ref="E16:F16"/>
    <mergeCell ref="H16:J16"/>
    <mergeCell ref="L16:N16"/>
    <mergeCell ref="C14:M14"/>
  </mergeCells>
  <pageMargins left="0.25" right="0.25" top="0.75" bottom="0.75" header="0.3" footer="0.3"/>
  <pageSetup paperSize="9" scale="80" fitToHeight="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4"/>
  <sheetViews>
    <sheetView zoomScale="80" zoomScaleNormal="80" workbookViewId="0">
      <selection activeCell="B2" sqref="B2:N15"/>
    </sheetView>
  </sheetViews>
  <sheetFormatPr defaultRowHeight="15.75"/>
  <cols>
    <col min="1" max="1" width="4.28515625" customWidth="1"/>
    <col min="2" max="2" width="22.5703125" style="154" customWidth="1"/>
    <col min="3" max="3" width="5.85546875" customWidth="1"/>
    <col min="4" max="4" width="6.85546875" style="293" customWidth="1"/>
    <col min="6" max="8" width="7.7109375" customWidth="1"/>
    <col min="9" max="9" width="9.7109375" customWidth="1"/>
    <col min="10" max="12" width="7.7109375" customWidth="1"/>
    <col min="13" max="13" width="9.7109375" customWidth="1"/>
    <col min="15" max="15" width="2.85546875" customWidth="1"/>
    <col min="16" max="16" width="4.85546875" customWidth="1"/>
    <col min="17" max="17" width="20.140625" customWidth="1"/>
    <col min="19" max="19" width="3.42578125" customWidth="1"/>
  </cols>
  <sheetData>
    <row r="1" spans="1:17" ht="19.5" thickBot="1">
      <c r="A1" s="302"/>
      <c r="C1" s="104"/>
      <c r="D1"/>
    </row>
    <row r="2" spans="1:17" ht="28.5" customHeight="1" thickBot="1">
      <c r="B2" s="908" t="s">
        <v>138</v>
      </c>
      <c r="C2" s="909"/>
      <c r="D2" s="909"/>
      <c r="E2" s="909"/>
      <c r="F2" s="909"/>
      <c r="G2" s="909"/>
      <c r="H2" s="910"/>
      <c r="I2" s="914" t="s">
        <v>139</v>
      </c>
      <c r="J2" s="915"/>
      <c r="K2" s="915"/>
      <c r="L2" s="916"/>
    </row>
    <row r="3" spans="1:17" ht="17.25" thickBot="1">
      <c r="B3" s="158"/>
      <c r="C3" s="61"/>
      <c r="D3" s="179"/>
      <c r="E3" s="62"/>
      <c r="F3" s="47"/>
      <c r="G3" s="47"/>
      <c r="H3" s="47"/>
      <c r="I3" s="47"/>
      <c r="J3" s="47"/>
      <c r="K3" s="47"/>
      <c r="L3" s="47"/>
    </row>
    <row r="4" spans="1:17" ht="28.5" customHeight="1" thickBot="1">
      <c r="B4" s="911" t="s">
        <v>214</v>
      </c>
      <c r="C4" s="912"/>
      <c r="D4" s="912"/>
      <c r="E4" s="912"/>
      <c r="F4" s="912"/>
      <c r="G4" s="912"/>
      <c r="H4" s="912"/>
      <c r="I4" s="912"/>
      <c r="J4" s="912"/>
      <c r="K4" s="912"/>
      <c r="L4" s="115"/>
    </row>
    <row r="5" spans="1:17" ht="26.25" thickBot="1">
      <c r="B5" s="163" t="s">
        <v>0</v>
      </c>
      <c r="C5" s="140" t="s">
        <v>1</v>
      </c>
      <c r="D5" s="611" t="s">
        <v>43</v>
      </c>
      <c r="E5" s="76" t="s">
        <v>44</v>
      </c>
      <c r="F5" s="612" t="s">
        <v>20</v>
      </c>
      <c r="G5" s="5" t="s">
        <v>21</v>
      </c>
      <c r="H5" s="613" t="s">
        <v>22</v>
      </c>
      <c r="I5" s="450" t="s">
        <v>23</v>
      </c>
      <c r="J5" s="614" t="s">
        <v>20</v>
      </c>
      <c r="K5" s="5" t="s">
        <v>21</v>
      </c>
      <c r="L5" s="613" t="s">
        <v>22</v>
      </c>
      <c r="M5" s="450" t="s">
        <v>23</v>
      </c>
      <c r="N5" s="572" t="s">
        <v>8</v>
      </c>
    </row>
    <row r="6" spans="1:17" ht="18.75">
      <c r="B6" s="286" t="s">
        <v>143</v>
      </c>
      <c r="C6" s="733">
        <v>1383</v>
      </c>
      <c r="D6" s="609" t="s">
        <v>180</v>
      </c>
      <c r="E6" s="608" t="s">
        <v>56</v>
      </c>
      <c r="F6" s="32">
        <v>87</v>
      </c>
      <c r="G6" s="18">
        <v>93</v>
      </c>
      <c r="H6" s="717">
        <v>86</v>
      </c>
      <c r="I6" s="734">
        <f t="shared" ref="I6:I11" si="0">SUM($F6:$H6)</f>
        <v>266</v>
      </c>
      <c r="J6" s="32">
        <v>95</v>
      </c>
      <c r="K6" s="18">
        <v>85</v>
      </c>
      <c r="L6" s="717">
        <v>77</v>
      </c>
      <c r="M6" s="734">
        <f t="shared" ref="M6:M11" si="1">SUM($J6:$L6)</f>
        <v>257</v>
      </c>
      <c r="N6" s="35">
        <f t="shared" ref="N6:N11" si="2">SUM(I6+M6)</f>
        <v>523</v>
      </c>
    </row>
    <row r="7" spans="1:17" ht="18.75">
      <c r="B7" s="287" t="s">
        <v>148</v>
      </c>
      <c r="C7" s="727">
        <v>1539</v>
      </c>
      <c r="D7" s="610" t="s">
        <v>180</v>
      </c>
      <c r="E7" s="458" t="s">
        <v>47</v>
      </c>
      <c r="F7" s="19">
        <v>95</v>
      </c>
      <c r="G7" s="20">
        <v>85</v>
      </c>
      <c r="H7" s="719">
        <v>76</v>
      </c>
      <c r="I7" s="126">
        <f t="shared" si="0"/>
        <v>256</v>
      </c>
      <c r="J7" s="19">
        <v>93</v>
      </c>
      <c r="K7" s="20">
        <v>87</v>
      </c>
      <c r="L7" s="719">
        <v>79</v>
      </c>
      <c r="M7" s="126">
        <f t="shared" si="1"/>
        <v>259</v>
      </c>
      <c r="N7" s="38">
        <f t="shared" si="2"/>
        <v>515</v>
      </c>
    </row>
    <row r="8" spans="1:17" ht="18.75">
      <c r="B8" s="726" t="s">
        <v>155</v>
      </c>
      <c r="C8" s="728">
        <v>1960</v>
      </c>
      <c r="D8" s="729" t="s">
        <v>180</v>
      </c>
      <c r="E8" s="459" t="s">
        <v>45</v>
      </c>
      <c r="F8" s="25">
        <v>90</v>
      </c>
      <c r="G8" s="10">
        <v>85</v>
      </c>
      <c r="H8" s="26">
        <v>66</v>
      </c>
      <c r="I8" s="123">
        <f t="shared" si="0"/>
        <v>241</v>
      </c>
      <c r="J8" s="25">
        <v>88</v>
      </c>
      <c r="K8" s="10">
        <v>87</v>
      </c>
      <c r="L8" s="26">
        <v>80</v>
      </c>
      <c r="M8" s="123">
        <f t="shared" si="1"/>
        <v>255</v>
      </c>
      <c r="N8" s="37">
        <f t="shared" si="2"/>
        <v>496</v>
      </c>
    </row>
    <row r="9" spans="1:17" ht="18.75">
      <c r="B9" s="287" t="s">
        <v>142</v>
      </c>
      <c r="C9" s="615">
        <v>2</v>
      </c>
      <c r="D9" s="610" t="s">
        <v>180</v>
      </c>
      <c r="E9" s="458" t="s">
        <v>47</v>
      </c>
      <c r="F9" s="19">
        <v>91</v>
      </c>
      <c r="G9" s="20">
        <v>70</v>
      </c>
      <c r="H9" s="719">
        <v>64</v>
      </c>
      <c r="I9" s="126">
        <f t="shared" si="0"/>
        <v>225</v>
      </c>
      <c r="J9" s="19">
        <v>89</v>
      </c>
      <c r="K9" s="20">
        <v>91</v>
      </c>
      <c r="L9" s="719">
        <v>77</v>
      </c>
      <c r="M9" s="126">
        <f t="shared" si="1"/>
        <v>257</v>
      </c>
      <c r="N9" s="38">
        <f t="shared" si="2"/>
        <v>482</v>
      </c>
    </row>
    <row r="10" spans="1:17" ht="19.5" thickBot="1">
      <c r="B10" s="288" t="s">
        <v>154</v>
      </c>
      <c r="C10" s="735">
        <v>506</v>
      </c>
      <c r="D10" s="736" t="s">
        <v>180</v>
      </c>
      <c r="E10" s="460" t="s">
        <v>55</v>
      </c>
      <c r="F10" s="33">
        <v>84</v>
      </c>
      <c r="G10" s="21">
        <v>63</v>
      </c>
      <c r="H10" s="603">
        <v>50</v>
      </c>
      <c r="I10" s="124">
        <f t="shared" si="0"/>
        <v>197</v>
      </c>
      <c r="J10" s="33">
        <v>82</v>
      </c>
      <c r="K10" s="21">
        <v>80</v>
      </c>
      <c r="L10" s="603">
        <v>77</v>
      </c>
      <c r="M10" s="124">
        <f t="shared" si="1"/>
        <v>239</v>
      </c>
      <c r="N10" s="36">
        <f t="shared" si="2"/>
        <v>436</v>
      </c>
    </row>
    <row r="11" spans="1:17" ht="18.75">
      <c r="B11" s="287" t="s">
        <v>152</v>
      </c>
      <c r="C11" s="615">
        <v>1281</v>
      </c>
      <c r="D11" s="610" t="s">
        <v>181</v>
      </c>
      <c r="E11" s="458" t="s">
        <v>47</v>
      </c>
      <c r="F11" s="19">
        <v>91</v>
      </c>
      <c r="G11" s="20">
        <v>77</v>
      </c>
      <c r="H11" s="719">
        <v>74</v>
      </c>
      <c r="I11" s="126">
        <f t="shared" si="0"/>
        <v>242</v>
      </c>
      <c r="J11" s="19">
        <v>88</v>
      </c>
      <c r="K11" s="20">
        <v>88</v>
      </c>
      <c r="L11" s="719">
        <v>78</v>
      </c>
      <c r="M11" s="126">
        <f t="shared" si="1"/>
        <v>254</v>
      </c>
      <c r="N11" s="38">
        <f t="shared" si="2"/>
        <v>496</v>
      </c>
    </row>
    <row r="12" spans="1:17" ht="18.75">
      <c r="B12" s="726" t="s">
        <v>144</v>
      </c>
      <c r="C12" s="728">
        <v>2218</v>
      </c>
      <c r="D12" s="732" t="s">
        <v>181</v>
      </c>
      <c r="E12" s="459" t="s">
        <v>56</v>
      </c>
      <c r="F12" s="25">
        <v>88</v>
      </c>
      <c r="G12" s="10">
        <v>65</v>
      </c>
      <c r="H12" s="26">
        <v>82</v>
      </c>
      <c r="I12" s="123">
        <f t="shared" ref="I12" si="3">SUM($F12:$H12)</f>
        <v>235</v>
      </c>
      <c r="J12" s="25">
        <v>75</v>
      </c>
      <c r="K12" s="10">
        <v>83</v>
      </c>
      <c r="L12" s="26">
        <v>71</v>
      </c>
      <c r="M12" s="123">
        <f t="shared" ref="M12" si="4">SUM($J12:$L12)</f>
        <v>229</v>
      </c>
      <c r="N12" s="37">
        <f t="shared" ref="N12" si="5">SUM(I12+M12)</f>
        <v>464</v>
      </c>
    </row>
    <row r="13" spans="1:17" ht="19.5" thickBot="1">
      <c r="B13" s="726" t="s">
        <v>147</v>
      </c>
      <c r="C13" s="728">
        <v>641</v>
      </c>
      <c r="D13" s="730" t="s">
        <v>181</v>
      </c>
      <c r="E13" s="560" t="s">
        <v>56</v>
      </c>
      <c r="F13" s="25">
        <v>72</v>
      </c>
      <c r="G13" s="10">
        <v>57</v>
      </c>
      <c r="H13" s="26">
        <v>52</v>
      </c>
      <c r="I13" s="123">
        <f>SUM($F13:$H13)</f>
        <v>181</v>
      </c>
      <c r="J13" s="25">
        <v>79</v>
      </c>
      <c r="K13" s="10">
        <v>82</v>
      </c>
      <c r="L13" s="26">
        <v>35</v>
      </c>
      <c r="M13" s="123">
        <f>SUM($J13:$L13)</f>
        <v>196</v>
      </c>
      <c r="N13" s="37">
        <f>SUM(I13+M13)</f>
        <v>377</v>
      </c>
    </row>
    <row r="14" spans="1:17" ht="21.75" thickBot="1">
      <c r="B14" s="45" t="s">
        <v>28</v>
      </c>
      <c r="C14" s="952"/>
      <c r="D14" s="953"/>
      <c r="E14" s="953"/>
      <c r="F14" s="954"/>
      <c r="G14" s="954"/>
      <c r="H14" s="954"/>
      <c r="I14" s="953"/>
      <c r="J14" s="954"/>
      <c r="K14" s="954"/>
      <c r="L14" s="954"/>
      <c r="M14" s="955"/>
    </row>
    <row r="15" spans="1:17" ht="18.75">
      <c r="C15" s="150">
        <f>COUNTA(C6:C13)</f>
        <v>8</v>
      </c>
      <c r="Q15" s="407"/>
    </row>
    <row r="16" spans="1:17" ht="16.5">
      <c r="B16" s="574"/>
      <c r="C16" s="575"/>
      <c r="D16" s="962"/>
      <c r="E16" s="962"/>
      <c r="F16" s="574"/>
      <c r="G16" s="965"/>
      <c r="H16" s="965"/>
      <c r="I16" s="965"/>
      <c r="J16" s="574"/>
      <c r="K16" s="962"/>
      <c r="L16" s="962"/>
      <c r="M16" s="962"/>
      <c r="N16" s="406"/>
      <c r="Q16" s="406"/>
    </row>
    <row r="17" spans="2:17" ht="7.5" customHeight="1">
      <c r="B17" s="962"/>
      <c r="C17" s="962"/>
      <c r="D17" s="962"/>
      <c r="E17" s="962"/>
      <c r="F17" s="962"/>
      <c r="G17" s="962"/>
      <c r="H17" s="962"/>
      <c r="I17" s="962"/>
      <c r="J17" s="962"/>
      <c r="K17" s="962"/>
      <c r="L17" s="962"/>
      <c r="M17" s="962"/>
      <c r="N17" s="406"/>
      <c r="Q17" s="406"/>
    </row>
    <row r="18" spans="2:17" ht="16.5">
      <c r="B18" s="574"/>
      <c r="C18" s="575"/>
      <c r="D18" s="962"/>
      <c r="E18" s="962"/>
      <c r="F18" s="574"/>
      <c r="G18" s="962"/>
      <c r="H18" s="962"/>
      <c r="I18" s="962"/>
      <c r="J18" s="574"/>
      <c r="K18" s="962"/>
      <c r="L18" s="962"/>
      <c r="M18" s="962"/>
      <c r="N18" s="406"/>
      <c r="Q18" s="406"/>
    </row>
    <row r="19" spans="2:17" ht="6.75" customHeight="1">
      <c r="B19" s="962"/>
      <c r="C19" s="962"/>
      <c r="D19" s="962"/>
      <c r="E19" s="962"/>
      <c r="F19" s="962"/>
      <c r="G19" s="962"/>
      <c r="H19" s="962"/>
      <c r="I19" s="962"/>
      <c r="J19" s="962"/>
      <c r="K19" s="962"/>
      <c r="L19" s="962"/>
      <c r="M19" s="962"/>
      <c r="N19" s="406"/>
      <c r="Q19" s="406"/>
    </row>
    <row r="20" spans="2:17" ht="16.5">
      <c r="B20" s="574"/>
      <c r="C20" s="575"/>
      <c r="D20" s="962"/>
      <c r="E20" s="962"/>
      <c r="F20" s="574"/>
      <c r="G20" s="962"/>
      <c r="H20" s="962"/>
      <c r="I20" s="962"/>
      <c r="J20" s="574"/>
      <c r="K20" s="962"/>
      <c r="L20" s="962"/>
      <c r="M20" s="962"/>
      <c r="N20" s="406"/>
      <c r="Q20" s="406"/>
    </row>
    <row r="21" spans="2:17" ht="6.75" customHeight="1">
      <c r="B21" s="962"/>
      <c r="C21" s="962"/>
      <c r="D21" s="962"/>
      <c r="E21" s="962"/>
      <c r="F21" s="962"/>
      <c r="G21" s="962"/>
      <c r="H21" s="962"/>
      <c r="I21" s="962"/>
      <c r="J21" s="962"/>
      <c r="K21" s="962"/>
      <c r="L21" s="962"/>
      <c r="M21" s="962"/>
      <c r="N21" s="406"/>
    </row>
    <row r="22" spans="2:17" ht="16.5">
      <c r="B22" s="574"/>
      <c r="C22" s="575"/>
      <c r="D22" s="962"/>
      <c r="E22" s="962"/>
      <c r="F22" s="574"/>
      <c r="G22" s="962"/>
      <c r="H22" s="962"/>
      <c r="I22" s="962"/>
      <c r="J22" s="574"/>
      <c r="K22" s="962"/>
      <c r="L22" s="962"/>
      <c r="M22" s="962"/>
      <c r="N22" s="406"/>
    </row>
    <row r="23" spans="2:17">
      <c r="B23" s="591"/>
      <c r="C23" s="406"/>
      <c r="D23" s="592"/>
      <c r="E23" s="406"/>
      <c r="F23" s="406"/>
      <c r="G23" s="406"/>
      <c r="H23" s="406"/>
      <c r="I23" s="406"/>
      <c r="J23" s="406"/>
      <c r="K23" s="406"/>
      <c r="L23" s="406"/>
      <c r="M23" s="406"/>
      <c r="N23" s="406"/>
    </row>
    <row r="24" spans="2:17" ht="18.75">
      <c r="B24" s="961"/>
      <c r="C24" s="961"/>
      <c r="D24" s="592"/>
      <c r="E24" s="406"/>
      <c r="F24" s="970"/>
      <c r="G24" s="970"/>
      <c r="H24" s="970"/>
      <c r="I24" s="970"/>
      <c r="J24" s="970"/>
      <c r="K24" s="406"/>
      <c r="L24" s="406"/>
      <c r="M24" s="406"/>
      <c r="N24" s="715"/>
    </row>
    <row r="25" spans="2:17" ht="16.5">
      <c r="B25" s="443"/>
      <c r="C25" s="444"/>
      <c r="D25" s="592"/>
      <c r="E25" s="406"/>
      <c r="F25" s="415"/>
      <c r="G25" s="982"/>
      <c r="H25" s="982"/>
      <c r="I25" s="982"/>
      <c r="J25" s="406"/>
      <c r="K25" s="406"/>
      <c r="L25" s="406"/>
      <c r="M25" s="406"/>
      <c r="N25" s="593"/>
    </row>
    <row r="26" spans="2:17" ht="16.5">
      <c r="B26" s="443"/>
      <c r="C26" s="444"/>
      <c r="D26" s="592"/>
      <c r="E26" s="406"/>
      <c r="F26" s="415"/>
      <c r="G26" s="982"/>
      <c r="H26" s="982"/>
      <c r="I26" s="982"/>
      <c r="J26" s="406"/>
      <c r="K26" s="406"/>
      <c r="L26" s="406"/>
      <c r="M26" s="406"/>
      <c r="N26" s="594"/>
    </row>
    <row r="27" spans="2:17" ht="16.5">
      <c r="B27" s="443"/>
      <c r="C27" s="444"/>
      <c r="D27" s="592"/>
      <c r="E27" s="406"/>
      <c r="F27" s="415"/>
      <c r="G27" s="982"/>
      <c r="H27" s="982"/>
      <c r="I27" s="982"/>
      <c r="J27" s="406"/>
      <c r="K27" s="406"/>
      <c r="L27" s="406"/>
      <c r="M27" s="406"/>
      <c r="N27" s="593"/>
    </row>
    <row r="28" spans="2:17" ht="16.5">
      <c r="B28" s="443"/>
      <c r="C28" s="444"/>
      <c r="D28" s="592"/>
      <c r="E28" s="406"/>
      <c r="F28" s="415"/>
      <c r="G28" s="982"/>
      <c r="H28" s="982"/>
      <c r="I28" s="982"/>
      <c r="J28" s="406"/>
      <c r="K28" s="406"/>
      <c r="L28" s="406"/>
      <c r="M28" s="406"/>
      <c r="N28" s="594"/>
    </row>
    <row r="29" spans="2:17" ht="16.5">
      <c r="B29" s="443"/>
      <c r="C29" s="444"/>
      <c r="D29" s="592"/>
      <c r="E29" s="406"/>
      <c r="F29" s="406"/>
      <c r="G29" s="406"/>
      <c r="H29" s="406"/>
      <c r="I29" s="406"/>
      <c r="J29" s="406"/>
      <c r="K29" s="406"/>
      <c r="L29" s="406"/>
      <c r="M29" s="406"/>
      <c r="N29" s="593"/>
    </row>
    <row r="30" spans="2:17" ht="16.5">
      <c r="B30" s="443"/>
      <c r="C30" s="444"/>
      <c r="D30" s="592"/>
      <c r="E30" s="406"/>
      <c r="F30" s="406"/>
      <c r="G30" s="406"/>
      <c r="H30" s="406"/>
      <c r="I30" s="406"/>
      <c r="J30" s="406"/>
      <c r="K30" s="406"/>
      <c r="L30" s="406"/>
      <c r="M30" s="406"/>
      <c r="N30" s="594"/>
    </row>
    <row r="31" spans="2:17" ht="16.5">
      <c r="B31" s="443"/>
      <c r="C31" s="444"/>
      <c r="D31" s="592"/>
      <c r="E31" s="406"/>
      <c r="F31" s="406"/>
      <c r="G31" s="406"/>
      <c r="H31" s="406"/>
      <c r="I31" s="406"/>
      <c r="J31" s="406"/>
      <c r="K31" s="406"/>
      <c r="L31" s="406"/>
      <c r="M31" s="406"/>
      <c r="N31" s="593"/>
    </row>
    <row r="32" spans="2:17" ht="16.5">
      <c r="B32" s="443"/>
      <c r="C32" s="444"/>
      <c r="D32" s="592"/>
      <c r="E32" s="406"/>
      <c r="F32" s="406"/>
      <c r="G32" s="406"/>
      <c r="H32" s="406"/>
      <c r="I32" s="406"/>
      <c r="J32" s="406"/>
      <c r="K32" s="406"/>
      <c r="L32" s="406"/>
      <c r="M32" s="406"/>
      <c r="N32" s="406"/>
    </row>
    <row r="33" spans="2:14" ht="16.5">
      <c r="B33" s="443"/>
      <c r="C33" s="444"/>
      <c r="D33" s="592"/>
      <c r="E33" s="406"/>
      <c r="F33" s="406"/>
      <c r="G33" s="406"/>
      <c r="H33" s="406"/>
      <c r="I33" s="406"/>
      <c r="J33" s="406"/>
      <c r="K33" s="406"/>
      <c r="L33" s="406"/>
      <c r="M33" s="406"/>
      <c r="N33" s="406"/>
    </row>
    <row r="34" spans="2:14" ht="16.5">
      <c r="B34" s="443"/>
      <c r="C34" s="445"/>
      <c r="D34" s="592"/>
      <c r="E34" s="406"/>
      <c r="F34" s="406"/>
      <c r="G34" s="406"/>
      <c r="H34" s="406"/>
      <c r="I34" s="406"/>
      <c r="J34" s="406"/>
      <c r="K34" s="406"/>
      <c r="L34" s="406"/>
      <c r="M34" s="406"/>
      <c r="N34" s="406"/>
    </row>
  </sheetData>
  <sortState ref="B13:N14">
    <sortCondition descending="1" ref="N12"/>
  </sortState>
  <mergeCells count="25">
    <mergeCell ref="D22:E22"/>
    <mergeCell ref="G22:I22"/>
    <mergeCell ref="K22:M22"/>
    <mergeCell ref="B21:M21"/>
    <mergeCell ref="B2:H2"/>
    <mergeCell ref="I2:L2"/>
    <mergeCell ref="B4:K4"/>
    <mergeCell ref="C14:M14"/>
    <mergeCell ref="B19:M19"/>
    <mergeCell ref="G28:I28"/>
    <mergeCell ref="F24:J24"/>
    <mergeCell ref="D16:E16"/>
    <mergeCell ref="G16:I16"/>
    <mergeCell ref="K16:M16"/>
    <mergeCell ref="B17:M17"/>
    <mergeCell ref="D18:E18"/>
    <mergeCell ref="G18:I18"/>
    <mergeCell ref="K18:M18"/>
    <mergeCell ref="B24:C24"/>
    <mergeCell ref="G25:I25"/>
    <mergeCell ref="G26:I26"/>
    <mergeCell ref="G27:I27"/>
    <mergeCell ref="D20:E20"/>
    <mergeCell ref="G20:I20"/>
    <mergeCell ref="K20:M20"/>
  </mergeCells>
  <hyperlinks>
    <hyperlink ref="C15" r:id="rId1" display="=@counta(C6:C25)"/>
  </hyperlinks>
  <pageMargins left="0.23622047244094491" right="0.23622047244094491" top="0.74803149606299213" bottom="0.74803149606299213" header="0.31496062992125984" footer="0.31496062992125984"/>
  <pageSetup paperSize="9" scale="91" orientation="landscape" verticalDpi="0"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40"/>
  <sheetViews>
    <sheetView zoomScale="79" zoomScaleNormal="79" workbookViewId="0">
      <selection activeCell="B2" sqref="B2:P17"/>
    </sheetView>
  </sheetViews>
  <sheetFormatPr defaultRowHeight="15.75"/>
  <cols>
    <col min="1" max="1" width="4.140625" customWidth="1"/>
    <col min="2" max="2" width="19.5703125" style="154" customWidth="1"/>
    <col min="3" max="3" width="6.140625" style="499" customWidth="1"/>
    <col min="4" max="4" width="7.140625" style="293" customWidth="1"/>
    <col min="5" max="5" width="11.28515625" customWidth="1"/>
    <col min="6" max="14" width="7.7109375" customWidth="1"/>
    <col min="15" max="15" width="7.85546875" customWidth="1"/>
    <col min="16" max="16" width="4.28515625" customWidth="1"/>
    <col min="17" max="17" width="3.5703125" customWidth="1"/>
  </cols>
  <sheetData>
    <row r="1" spans="2:17" thickBot="1">
      <c r="C1" s="104"/>
      <c r="D1"/>
    </row>
    <row r="2" spans="2:17" ht="27" customHeight="1" thickBot="1">
      <c r="B2" s="908" t="s">
        <v>138</v>
      </c>
      <c r="C2" s="909"/>
      <c r="D2" s="909"/>
      <c r="E2" s="909"/>
      <c r="F2" s="909"/>
      <c r="G2" s="909"/>
      <c r="H2" s="910"/>
      <c r="I2" s="914" t="s">
        <v>139</v>
      </c>
      <c r="J2" s="915"/>
      <c r="K2" s="915"/>
      <c r="L2" s="916"/>
      <c r="M2" s="983"/>
      <c r="N2" s="983"/>
      <c r="O2" s="983"/>
      <c r="P2" s="983"/>
    </row>
    <row r="3" spans="2:17" ht="16.5" thickBot="1"/>
    <row r="4" spans="2:17" ht="21.75" thickBot="1">
      <c r="B4" s="987" t="s">
        <v>215</v>
      </c>
      <c r="C4" s="988"/>
      <c r="D4" s="988"/>
      <c r="E4" s="988"/>
      <c r="F4" s="988"/>
      <c r="G4" s="988"/>
      <c r="H4" s="988"/>
      <c r="I4" s="988"/>
      <c r="J4" s="988"/>
      <c r="K4" s="988"/>
      <c r="L4" s="988"/>
      <c r="M4" s="989"/>
      <c r="N4" s="617"/>
      <c r="O4" s="990"/>
      <c r="P4" s="991"/>
    </row>
    <row r="5" spans="2:17" ht="27.75" customHeight="1" thickBot="1">
      <c r="B5" s="995" t="s">
        <v>38</v>
      </c>
      <c r="C5" s="996"/>
      <c r="D5" s="996"/>
      <c r="E5" s="997"/>
      <c r="F5" s="984" t="s">
        <v>131</v>
      </c>
      <c r="G5" s="985"/>
      <c r="H5" s="986"/>
      <c r="I5" s="984" t="s">
        <v>63</v>
      </c>
      <c r="J5" s="985"/>
      <c r="K5" s="986"/>
      <c r="L5" s="984" t="s">
        <v>64</v>
      </c>
      <c r="M5" s="985"/>
      <c r="N5" s="994"/>
      <c r="O5" s="992" t="s">
        <v>39</v>
      </c>
      <c r="P5" s="993"/>
      <c r="Q5" s="303"/>
    </row>
    <row r="6" spans="2:17" ht="26.25" thickBot="1">
      <c r="B6" s="737" t="s">
        <v>0</v>
      </c>
      <c r="C6" s="738" t="s">
        <v>1</v>
      </c>
      <c r="D6" s="739" t="s">
        <v>43</v>
      </c>
      <c r="E6" s="741" t="s">
        <v>44</v>
      </c>
      <c r="F6" s="740" t="s">
        <v>40</v>
      </c>
      <c r="G6" s="740" t="s">
        <v>40</v>
      </c>
      <c r="H6" s="741" t="s">
        <v>16</v>
      </c>
      <c r="I6" s="740" t="s">
        <v>61</v>
      </c>
      <c r="J6" s="740" t="s">
        <v>61</v>
      </c>
      <c r="K6" s="741" t="s">
        <v>16</v>
      </c>
      <c r="L6" s="740" t="s">
        <v>62</v>
      </c>
      <c r="M6" s="740" t="s">
        <v>62</v>
      </c>
      <c r="N6" s="741" t="s">
        <v>16</v>
      </c>
      <c r="O6" s="998" t="s">
        <v>8</v>
      </c>
      <c r="P6" s="999"/>
      <c r="Q6" s="303"/>
    </row>
    <row r="7" spans="2:17" ht="18.75">
      <c r="B7" s="309" t="s">
        <v>143</v>
      </c>
      <c r="C7" s="742">
        <v>1383</v>
      </c>
      <c r="D7" s="583" t="s">
        <v>180</v>
      </c>
      <c r="E7" s="860" t="s">
        <v>56</v>
      </c>
      <c r="F7" s="18">
        <v>96</v>
      </c>
      <c r="G7" s="18">
        <v>97</v>
      </c>
      <c r="H7" s="743">
        <f t="shared" ref="H7" si="0">SUM(F7:G7)</f>
        <v>193</v>
      </c>
      <c r="I7" s="18">
        <v>93</v>
      </c>
      <c r="J7" s="18">
        <v>92</v>
      </c>
      <c r="K7" s="743">
        <f t="shared" ref="K7" si="1">SUM(I7:J7)</f>
        <v>185</v>
      </c>
      <c r="L7" s="18">
        <v>93</v>
      </c>
      <c r="M7" s="18">
        <v>96</v>
      </c>
      <c r="N7" s="743">
        <f t="shared" ref="N7" si="2">SUM(L7:M7)</f>
        <v>189</v>
      </c>
      <c r="O7" s="1000">
        <f t="shared" ref="O7" si="3">$H7+$K7+$N7</f>
        <v>567</v>
      </c>
      <c r="P7" s="1001"/>
      <c r="Q7" s="302"/>
    </row>
    <row r="8" spans="2:17" ht="18.75">
      <c r="B8" s="305" t="s">
        <v>148</v>
      </c>
      <c r="C8" s="645">
        <v>1539</v>
      </c>
      <c r="D8" s="573" t="s">
        <v>180</v>
      </c>
      <c r="E8" s="861" t="s">
        <v>47</v>
      </c>
      <c r="F8" s="20">
        <v>93</v>
      </c>
      <c r="G8" s="20">
        <v>91</v>
      </c>
      <c r="H8" s="646">
        <f>SUM(F8:G8)</f>
        <v>184</v>
      </c>
      <c r="I8" s="20">
        <v>91</v>
      </c>
      <c r="J8" s="20">
        <v>91</v>
      </c>
      <c r="K8" s="646">
        <f>SUM(I8:J8)</f>
        <v>182</v>
      </c>
      <c r="L8" s="20">
        <v>87</v>
      </c>
      <c r="M8" s="20">
        <v>89</v>
      </c>
      <c r="N8" s="646">
        <f>SUM(L8:M8)</f>
        <v>176</v>
      </c>
      <c r="O8" s="1002">
        <f>$H8+$K8+$N8</f>
        <v>542</v>
      </c>
      <c r="P8" s="1003"/>
      <c r="Q8" s="302"/>
    </row>
    <row r="9" spans="2:17" ht="18.75">
      <c r="B9" s="305" t="s">
        <v>152</v>
      </c>
      <c r="C9" s="645">
        <v>1281</v>
      </c>
      <c r="D9" s="573" t="s">
        <v>180</v>
      </c>
      <c r="E9" s="861" t="s">
        <v>47</v>
      </c>
      <c r="F9" s="20">
        <v>83</v>
      </c>
      <c r="G9" s="20">
        <v>95</v>
      </c>
      <c r="H9" s="646">
        <f>SUM(F9:G9)</f>
        <v>178</v>
      </c>
      <c r="I9" s="20">
        <v>93</v>
      </c>
      <c r="J9" s="20">
        <v>94</v>
      </c>
      <c r="K9" s="646">
        <f>SUM(I9:J9)</f>
        <v>187</v>
      </c>
      <c r="L9" s="20">
        <v>91</v>
      </c>
      <c r="M9" s="20">
        <v>81</v>
      </c>
      <c r="N9" s="646">
        <f>SUM(L9:M9)</f>
        <v>172</v>
      </c>
      <c r="O9" s="1002">
        <f>$H9+$K9+$N9</f>
        <v>537</v>
      </c>
      <c r="P9" s="1003"/>
      <c r="Q9" s="302"/>
    </row>
    <row r="10" spans="2:17" ht="19.5" thickBot="1">
      <c r="B10" s="744" t="s">
        <v>155</v>
      </c>
      <c r="C10" s="745">
        <v>1960</v>
      </c>
      <c r="D10" s="746" t="s">
        <v>180</v>
      </c>
      <c r="E10" s="862" t="s">
        <v>45</v>
      </c>
      <c r="F10" s="747">
        <v>64</v>
      </c>
      <c r="G10" s="747">
        <v>81</v>
      </c>
      <c r="H10" s="748">
        <f>SUM(F10:G10)</f>
        <v>145</v>
      </c>
      <c r="I10" s="747">
        <v>86</v>
      </c>
      <c r="J10" s="747">
        <v>91</v>
      </c>
      <c r="K10" s="748">
        <f>SUM(I10:J10)</f>
        <v>177</v>
      </c>
      <c r="L10" s="747">
        <v>69</v>
      </c>
      <c r="M10" s="747">
        <v>86</v>
      </c>
      <c r="N10" s="748">
        <f>SUM(L10:M10)</f>
        <v>155</v>
      </c>
      <c r="O10" s="1010">
        <f>$H10+$K10+$N10</f>
        <v>477</v>
      </c>
      <c r="P10" s="1011"/>
      <c r="Q10" s="302"/>
    </row>
    <row r="11" spans="2:17" ht="18.75">
      <c r="B11" s="309" t="s">
        <v>154</v>
      </c>
      <c r="C11" s="742">
        <v>506</v>
      </c>
      <c r="D11" s="583" t="s">
        <v>181</v>
      </c>
      <c r="E11" s="860" t="s">
        <v>55</v>
      </c>
      <c r="F11" s="18">
        <v>92</v>
      </c>
      <c r="G11" s="18">
        <v>86</v>
      </c>
      <c r="H11" s="743">
        <f t="shared" ref="H11" si="4">SUM(F11:G11)</f>
        <v>178</v>
      </c>
      <c r="I11" s="18">
        <v>86</v>
      </c>
      <c r="J11" s="18">
        <v>81</v>
      </c>
      <c r="K11" s="743">
        <f t="shared" ref="K11" si="5">SUM(I11:J11)</f>
        <v>167</v>
      </c>
      <c r="L11" s="18">
        <v>87</v>
      </c>
      <c r="M11" s="18">
        <v>88</v>
      </c>
      <c r="N11" s="743">
        <f t="shared" ref="N11" si="6">SUM(L11:M11)</f>
        <v>175</v>
      </c>
      <c r="O11" s="1000">
        <f>$H11+$K11+$N11</f>
        <v>520</v>
      </c>
      <c r="P11" s="1001"/>
      <c r="Q11" s="302"/>
    </row>
    <row r="12" spans="2:17" ht="18.75">
      <c r="B12" s="864" t="s">
        <v>147</v>
      </c>
      <c r="C12" s="865">
        <v>641</v>
      </c>
      <c r="D12" s="343" t="s">
        <v>181</v>
      </c>
      <c r="E12" s="866" t="s">
        <v>56</v>
      </c>
      <c r="F12" s="10">
        <v>90</v>
      </c>
      <c r="G12" s="10">
        <v>87</v>
      </c>
      <c r="H12" s="867">
        <f t="shared" ref="H12" si="7">SUM(F12:G12)</f>
        <v>177</v>
      </c>
      <c r="I12" s="10">
        <v>72</v>
      </c>
      <c r="J12" s="10">
        <v>85</v>
      </c>
      <c r="K12" s="867">
        <f t="shared" ref="K12" si="8">SUM(I12:J12)</f>
        <v>157</v>
      </c>
      <c r="L12" s="10">
        <v>76</v>
      </c>
      <c r="M12" s="10">
        <v>86</v>
      </c>
      <c r="N12" s="867">
        <f t="shared" ref="N12" si="9">SUM(L12:M12)</f>
        <v>162</v>
      </c>
      <c r="O12" s="1012">
        <f t="shared" ref="O12:O16" si="10">$H12+$K12+$N12</f>
        <v>496</v>
      </c>
      <c r="P12" s="1013"/>
      <c r="Q12" s="302"/>
    </row>
    <row r="13" spans="2:17" ht="18.75">
      <c r="B13" s="305" t="s">
        <v>157</v>
      </c>
      <c r="C13" s="645">
        <v>2036</v>
      </c>
      <c r="D13" s="345" t="s">
        <v>181</v>
      </c>
      <c r="E13" s="861" t="s">
        <v>56</v>
      </c>
      <c r="F13" s="20">
        <v>63</v>
      </c>
      <c r="G13" s="20">
        <v>81</v>
      </c>
      <c r="H13" s="646">
        <f>SUM(F13:G13)</f>
        <v>144</v>
      </c>
      <c r="I13" s="20">
        <v>67</v>
      </c>
      <c r="J13" s="20">
        <v>81</v>
      </c>
      <c r="K13" s="646">
        <f>SUM(I13:J13)</f>
        <v>148</v>
      </c>
      <c r="L13" s="20">
        <v>63</v>
      </c>
      <c r="M13" s="20">
        <v>52</v>
      </c>
      <c r="N13" s="646">
        <f>SUM(L13:M13)</f>
        <v>115</v>
      </c>
      <c r="O13" s="1002">
        <f t="shared" si="10"/>
        <v>407</v>
      </c>
      <c r="P13" s="1003"/>
      <c r="Q13" s="302"/>
    </row>
    <row r="14" spans="2:17" ht="18.75">
      <c r="B14" s="305" t="s">
        <v>158</v>
      </c>
      <c r="C14" s="645">
        <v>1237</v>
      </c>
      <c r="D14" s="345" t="s">
        <v>181</v>
      </c>
      <c r="E14" s="859" t="s">
        <v>56</v>
      </c>
      <c r="F14" s="20">
        <v>68</v>
      </c>
      <c r="G14" s="20">
        <v>69</v>
      </c>
      <c r="H14" s="646">
        <f>SUM(F14:G14)</f>
        <v>137</v>
      </c>
      <c r="I14" s="20">
        <v>71</v>
      </c>
      <c r="J14" s="20">
        <v>59</v>
      </c>
      <c r="K14" s="646">
        <f>SUM(I14:J14)</f>
        <v>130</v>
      </c>
      <c r="L14" s="20">
        <v>72</v>
      </c>
      <c r="M14" s="20">
        <v>63</v>
      </c>
      <c r="N14" s="646">
        <f>SUM(L14:M14)</f>
        <v>135</v>
      </c>
      <c r="O14" s="1002">
        <f t="shared" si="10"/>
        <v>402</v>
      </c>
      <c r="P14" s="1003"/>
      <c r="Q14" s="302"/>
    </row>
    <row r="15" spans="2:17" ht="18.75">
      <c r="B15" s="305" t="s">
        <v>113</v>
      </c>
      <c r="C15" s="645">
        <v>3608</v>
      </c>
      <c r="D15" s="345" t="s">
        <v>181</v>
      </c>
      <c r="E15" s="861" t="s">
        <v>92</v>
      </c>
      <c r="F15" s="20">
        <v>37</v>
      </c>
      <c r="G15" s="20">
        <v>60</v>
      </c>
      <c r="H15" s="646">
        <f>SUM(F15:G15)</f>
        <v>97</v>
      </c>
      <c r="I15" s="20">
        <v>60</v>
      </c>
      <c r="J15" s="20">
        <v>69</v>
      </c>
      <c r="K15" s="646">
        <f>SUM(I15:J15)</f>
        <v>129</v>
      </c>
      <c r="L15" s="20">
        <v>61</v>
      </c>
      <c r="M15" s="20">
        <v>63</v>
      </c>
      <c r="N15" s="646">
        <f>SUM(L15:M15)</f>
        <v>124</v>
      </c>
      <c r="O15" s="1002">
        <f t="shared" si="10"/>
        <v>350</v>
      </c>
      <c r="P15" s="1003"/>
      <c r="Q15" s="302"/>
    </row>
    <row r="16" spans="2:17" ht="19.5" thickBot="1">
      <c r="B16" s="519" t="s">
        <v>156</v>
      </c>
      <c r="C16" s="647">
        <v>1021</v>
      </c>
      <c r="D16" s="868" t="s">
        <v>181</v>
      </c>
      <c r="E16" s="863" t="s">
        <v>55</v>
      </c>
      <c r="F16" s="21">
        <v>32</v>
      </c>
      <c r="G16" s="21">
        <v>39</v>
      </c>
      <c r="H16" s="648">
        <f>SUM(F16:G16)</f>
        <v>71</v>
      </c>
      <c r="I16" s="21">
        <v>49</v>
      </c>
      <c r="J16" s="21">
        <v>32</v>
      </c>
      <c r="K16" s="648">
        <f>SUM(I16:J16)</f>
        <v>81</v>
      </c>
      <c r="L16" s="21">
        <v>37</v>
      </c>
      <c r="M16" s="21">
        <v>66</v>
      </c>
      <c r="N16" s="648">
        <f>SUM(L16:M16)</f>
        <v>103</v>
      </c>
      <c r="O16" s="1008">
        <f t="shared" si="10"/>
        <v>255</v>
      </c>
      <c r="P16" s="1009"/>
      <c r="Q16" s="302"/>
    </row>
    <row r="17" spans="2:16" ht="24" thickBot="1">
      <c r="B17" s="644" t="s">
        <v>28</v>
      </c>
      <c r="C17" s="963" t="s">
        <v>182</v>
      </c>
      <c r="D17" s="954"/>
      <c r="E17" s="954"/>
      <c r="F17" s="954"/>
      <c r="G17" s="954"/>
      <c r="H17" s="954"/>
      <c r="I17" s="954"/>
      <c r="J17" s="954"/>
      <c r="K17" s="954"/>
      <c r="L17" s="954"/>
      <c r="M17" s="964"/>
      <c r="N17" s="542"/>
      <c r="O17" s="39"/>
      <c r="P17" s="39"/>
    </row>
    <row r="18" spans="2:16" ht="6.75" customHeight="1">
      <c r="C18" s="500"/>
    </row>
    <row r="19" spans="2:16" ht="16.5">
      <c r="B19" s="630"/>
      <c r="C19" s="631"/>
      <c r="D19" s="920"/>
      <c r="E19" s="920"/>
      <c r="F19" s="630"/>
      <c r="G19" s="1004"/>
      <c r="H19" s="1004"/>
      <c r="I19" s="1004"/>
      <c r="J19" s="630"/>
      <c r="K19" s="920"/>
      <c r="L19" s="920"/>
      <c r="M19" s="920"/>
    </row>
    <row r="20" spans="2:16" ht="7.5" customHeight="1">
      <c r="B20" s="920"/>
      <c r="C20" s="920"/>
      <c r="D20" s="920"/>
      <c r="E20" s="920"/>
      <c r="F20" s="920"/>
      <c r="G20" s="920"/>
      <c r="H20" s="920"/>
      <c r="I20" s="920"/>
      <c r="J20" s="920"/>
      <c r="K20" s="920"/>
      <c r="L20" s="920"/>
      <c r="M20" s="920"/>
    </row>
    <row r="21" spans="2:16" ht="16.5">
      <c r="B21" s="630"/>
      <c r="C21" s="631"/>
      <c r="D21" s="920"/>
      <c r="E21" s="920"/>
      <c r="F21" s="630"/>
      <c r="G21" s="920"/>
      <c r="H21" s="920"/>
      <c r="I21" s="920"/>
      <c r="J21" s="630"/>
      <c r="K21" s="920"/>
      <c r="L21" s="920"/>
      <c r="M21" s="920"/>
    </row>
    <row r="22" spans="2:16" ht="8.25" customHeight="1">
      <c r="B22" s="920"/>
      <c r="C22" s="920"/>
      <c r="D22" s="920"/>
      <c r="E22" s="920"/>
      <c r="F22" s="920"/>
      <c r="G22" s="920"/>
      <c r="H22" s="920"/>
      <c r="I22" s="920"/>
      <c r="J22" s="920"/>
      <c r="K22" s="920"/>
      <c r="L22" s="920"/>
      <c r="M22" s="920"/>
    </row>
    <row r="23" spans="2:16" ht="16.5">
      <c r="B23" s="630"/>
      <c r="C23" s="631"/>
      <c r="D23" s="920"/>
      <c r="E23" s="920"/>
      <c r="F23" s="630"/>
      <c r="G23" s="920"/>
      <c r="H23" s="920"/>
      <c r="I23" s="920"/>
      <c r="J23" s="630"/>
      <c r="K23" s="920"/>
      <c r="L23" s="920"/>
      <c r="M23" s="920"/>
    </row>
    <row r="24" spans="2:16" ht="6.75" customHeight="1">
      <c r="B24" s="920"/>
      <c r="C24" s="920"/>
      <c r="D24" s="920"/>
      <c r="E24" s="920"/>
      <c r="F24" s="920"/>
      <c r="G24" s="920"/>
      <c r="H24" s="920"/>
      <c r="I24" s="920"/>
      <c r="J24" s="920"/>
      <c r="K24" s="920"/>
      <c r="L24" s="920"/>
      <c r="M24" s="920"/>
    </row>
    <row r="25" spans="2:16" ht="16.5">
      <c r="B25" s="630"/>
      <c r="C25" s="631"/>
      <c r="D25" s="920"/>
      <c r="E25" s="920"/>
      <c r="F25" s="630"/>
      <c r="G25" s="920"/>
      <c r="H25" s="920"/>
      <c r="I25" s="920"/>
      <c r="J25" s="630"/>
      <c r="K25" s="920"/>
      <c r="L25" s="920"/>
      <c r="M25" s="920"/>
    </row>
    <row r="26" spans="2:16">
      <c r="B26" s="632"/>
      <c r="C26" s="633"/>
      <c r="D26" s="634"/>
      <c r="E26" s="593"/>
      <c r="F26" s="593"/>
      <c r="G26" s="593"/>
      <c r="H26" s="593"/>
      <c r="I26" s="593"/>
      <c r="J26" s="593"/>
      <c r="K26" s="593"/>
      <c r="L26" s="593"/>
      <c r="M26" s="593"/>
    </row>
    <row r="27" spans="2:16" ht="18.75">
      <c r="B27" s="925"/>
      <c r="C27" s="925"/>
      <c r="D27" s="634"/>
      <c r="E27" s="593"/>
      <c r="F27" s="1005"/>
      <c r="G27" s="1005"/>
      <c r="H27" s="1005"/>
      <c r="I27" s="1005"/>
      <c r="J27" s="1005"/>
      <c r="K27" s="593"/>
      <c r="L27" s="593"/>
      <c r="M27" s="593"/>
    </row>
    <row r="28" spans="2:16" ht="16.5">
      <c r="B28" s="635"/>
      <c r="C28" s="636"/>
      <c r="D28" s="634"/>
      <c r="E28" s="593"/>
      <c r="F28" s="1006"/>
      <c r="G28" s="1006"/>
      <c r="H28" s="1006"/>
      <c r="I28" s="1006"/>
      <c r="J28" s="1006"/>
      <c r="K28" s="593"/>
      <c r="L28" s="593"/>
      <c r="M28" s="593"/>
    </row>
    <row r="29" spans="2:16" ht="16.5">
      <c r="B29" s="635"/>
      <c r="C29" s="636"/>
      <c r="D29" s="634"/>
      <c r="E29" s="593"/>
      <c r="F29" s="637"/>
      <c r="G29" s="1007"/>
      <c r="H29" s="1007"/>
      <c r="I29" s="1007"/>
      <c r="J29" s="638"/>
      <c r="K29" s="593"/>
      <c r="L29" s="593"/>
      <c r="M29" s="593"/>
    </row>
    <row r="30" spans="2:16" ht="16.5">
      <c r="B30" s="635"/>
      <c r="C30" s="636"/>
      <c r="D30" s="634"/>
      <c r="E30" s="593"/>
      <c r="F30" s="637"/>
      <c r="G30" s="1007"/>
      <c r="H30" s="1007"/>
      <c r="I30" s="1007"/>
      <c r="J30" s="593"/>
      <c r="K30" s="593"/>
      <c r="L30" s="593"/>
      <c r="M30" s="593"/>
    </row>
    <row r="31" spans="2:16" ht="16.5">
      <c r="B31" s="635"/>
      <c r="C31" s="636"/>
      <c r="D31" s="634"/>
      <c r="E31" s="593"/>
      <c r="F31" s="637"/>
      <c r="G31" s="1007"/>
      <c r="H31" s="1007"/>
      <c r="I31" s="1007"/>
      <c r="J31" s="593"/>
      <c r="K31" s="593"/>
      <c r="L31" s="593"/>
      <c r="M31" s="593"/>
    </row>
    <row r="32" spans="2:16" ht="16.5">
      <c r="B32" s="635"/>
      <c r="C32" s="636"/>
      <c r="D32" s="634"/>
      <c r="E32" s="593"/>
      <c r="F32" s="637"/>
      <c r="G32" s="1007"/>
      <c r="H32" s="1007"/>
      <c r="I32" s="1007"/>
      <c r="J32" s="593"/>
      <c r="K32" s="593"/>
      <c r="L32" s="593"/>
      <c r="M32" s="593"/>
    </row>
    <row r="33" spans="2:13" ht="16.5">
      <c r="B33" s="635"/>
      <c r="C33" s="636"/>
      <c r="D33" s="634"/>
      <c r="E33" s="593"/>
      <c r="F33" s="593"/>
      <c r="G33" s="593"/>
      <c r="H33" s="593"/>
      <c r="I33" s="639"/>
      <c r="J33" s="593"/>
      <c r="K33" s="593"/>
      <c r="L33" s="593"/>
      <c r="M33" s="593"/>
    </row>
    <row r="34" spans="2:13" ht="16.5">
      <c r="B34" s="635"/>
      <c r="C34" s="636"/>
      <c r="D34" s="634"/>
      <c r="E34" s="593"/>
      <c r="F34" s="920"/>
      <c r="G34" s="920"/>
      <c r="H34" s="920"/>
      <c r="I34" s="920"/>
      <c r="J34" s="920"/>
      <c r="K34" s="593"/>
      <c r="L34" s="593"/>
      <c r="M34" s="593"/>
    </row>
    <row r="35" spans="2:13" ht="16.5">
      <c r="B35" s="635"/>
      <c r="C35" s="636"/>
      <c r="D35" s="634"/>
      <c r="E35" s="593"/>
      <c r="F35" s="920"/>
      <c r="G35" s="920"/>
      <c r="H35" s="920"/>
      <c r="I35" s="920"/>
      <c r="J35" s="920"/>
      <c r="K35" s="593"/>
      <c r="L35" s="593"/>
      <c r="M35" s="593"/>
    </row>
    <row r="36" spans="2:13" ht="16.5">
      <c r="B36" s="635"/>
      <c r="C36" s="636"/>
      <c r="D36" s="634"/>
      <c r="E36" s="593"/>
      <c r="F36" s="640"/>
      <c r="G36" s="926"/>
      <c r="H36" s="926"/>
      <c r="I36" s="926"/>
      <c r="J36" s="593"/>
      <c r="K36" s="593"/>
      <c r="L36" s="593"/>
      <c r="M36" s="593"/>
    </row>
    <row r="37" spans="2:13" ht="16.5">
      <c r="B37" s="635"/>
      <c r="C37" s="641"/>
      <c r="D37" s="634"/>
      <c r="E37" s="593"/>
      <c r="F37" s="642"/>
      <c r="G37" s="642"/>
      <c r="H37" s="642"/>
      <c r="I37" s="642"/>
      <c r="J37" s="593"/>
      <c r="K37" s="593"/>
      <c r="L37" s="593"/>
      <c r="M37" s="593"/>
    </row>
    <row r="38" spans="2:13">
      <c r="B38" s="632"/>
      <c r="C38" s="633"/>
      <c r="D38" s="634"/>
      <c r="E38" s="593"/>
      <c r="F38" s="640"/>
      <c r="G38" s="926"/>
      <c r="H38" s="926"/>
      <c r="I38" s="926"/>
      <c r="J38" s="593"/>
      <c r="K38" s="593"/>
      <c r="L38" s="593"/>
      <c r="M38" s="593"/>
    </row>
    <row r="39" spans="2:13">
      <c r="B39" s="632"/>
      <c r="C39" s="633"/>
      <c r="D39" s="634"/>
      <c r="E39" s="593"/>
      <c r="F39" s="642"/>
      <c r="G39" s="642"/>
      <c r="H39" s="642"/>
      <c r="I39" s="642"/>
      <c r="J39" s="593"/>
      <c r="K39" s="593"/>
      <c r="L39" s="593"/>
      <c r="M39" s="593"/>
    </row>
    <row r="40" spans="2:13">
      <c r="B40" s="632"/>
      <c r="C40" s="633"/>
      <c r="D40" s="634"/>
      <c r="E40" s="593"/>
      <c r="F40" s="640"/>
      <c r="G40" s="926"/>
      <c r="H40" s="926"/>
      <c r="I40" s="926"/>
      <c r="J40" s="593"/>
      <c r="K40" s="593"/>
      <c r="L40" s="593"/>
      <c r="M40" s="593"/>
    </row>
  </sheetData>
  <sortState ref="B9:P12">
    <sortCondition descending="1" ref="O13"/>
  </sortState>
  <mergeCells count="48">
    <mergeCell ref="O16:P16"/>
    <mergeCell ref="O11:P11"/>
    <mergeCell ref="O10:P10"/>
    <mergeCell ref="O12:P12"/>
    <mergeCell ref="O13:P13"/>
    <mergeCell ref="O14:P14"/>
    <mergeCell ref="F34:J35"/>
    <mergeCell ref="G36:I36"/>
    <mergeCell ref="G38:I38"/>
    <mergeCell ref="G40:I40"/>
    <mergeCell ref="F28:J28"/>
    <mergeCell ref="G29:I29"/>
    <mergeCell ref="G30:I30"/>
    <mergeCell ref="G31:I31"/>
    <mergeCell ref="G32:I32"/>
    <mergeCell ref="B27:C27"/>
    <mergeCell ref="D25:E25"/>
    <mergeCell ref="G25:I25"/>
    <mergeCell ref="K25:M25"/>
    <mergeCell ref="B22:M22"/>
    <mergeCell ref="D23:E23"/>
    <mergeCell ref="G23:I23"/>
    <mergeCell ref="K23:M23"/>
    <mergeCell ref="B24:M24"/>
    <mergeCell ref="F27:J27"/>
    <mergeCell ref="D19:E19"/>
    <mergeCell ref="G19:I19"/>
    <mergeCell ref="K19:M19"/>
    <mergeCell ref="B20:M20"/>
    <mergeCell ref="D21:E21"/>
    <mergeCell ref="G21:I21"/>
    <mergeCell ref="K21:M21"/>
    <mergeCell ref="C17:M17"/>
    <mergeCell ref="M2:P2"/>
    <mergeCell ref="F5:H5"/>
    <mergeCell ref="I5:K5"/>
    <mergeCell ref="B4:M4"/>
    <mergeCell ref="O4:P4"/>
    <mergeCell ref="O5:P5"/>
    <mergeCell ref="L5:N5"/>
    <mergeCell ref="B5:E5"/>
    <mergeCell ref="B2:H2"/>
    <mergeCell ref="I2:L2"/>
    <mergeCell ref="O6:P6"/>
    <mergeCell ref="O7:P7"/>
    <mergeCell ref="O8:P8"/>
    <mergeCell ref="O9:P9"/>
    <mergeCell ref="O15:P15"/>
  </mergeCells>
  <pageMargins left="0.23622047244094491" right="0.23622047244094491" top="0.74803149606299213" bottom="0.74803149606299213" header="0.31496062992125984" footer="0.31496062992125984"/>
  <pageSetup paperSize="9" scale="72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45"/>
  <sheetViews>
    <sheetView topLeftCell="A7" zoomScale="112" zoomScaleNormal="112" workbookViewId="0">
      <selection activeCell="B2" sqref="B2:K24"/>
    </sheetView>
  </sheetViews>
  <sheetFormatPr defaultRowHeight="15"/>
  <cols>
    <col min="1" max="1" width="4.140625" style="3" customWidth="1"/>
    <col min="2" max="2" width="22.5703125" style="165" customWidth="1"/>
    <col min="3" max="3" width="7" style="3" customWidth="1"/>
    <col min="4" max="4" width="6.5703125" style="3" customWidth="1"/>
    <col min="5" max="5" width="10.7109375" style="3" customWidth="1"/>
    <col min="6" max="8" width="7.7109375" style="3" customWidth="1"/>
    <col min="9" max="9" width="9.140625" style="3"/>
    <col min="10" max="10" width="11" style="3" customWidth="1"/>
    <col min="11" max="11" width="12.85546875" style="3" customWidth="1"/>
    <col min="12" max="12" width="3.28515625" style="3" customWidth="1"/>
    <col min="13" max="13" width="3.42578125" style="3" customWidth="1"/>
    <col min="14" max="16384" width="9.140625" style="3"/>
  </cols>
  <sheetData>
    <row r="1" spans="2:11" ht="15.75" thickBot="1">
      <c r="B1" s="154"/>
      <c r="C1" s="104"/>
      <c r="D1"/>
      <c r="E1"/>
      <c r="F1"/>
      <c r="G1"/>
      <c r="H1"/>
      <c r="I1"/>
      <c r="J1"/>
      <c r="K1"/>
    </row>
    <row r="2" spans="2:11" ht="21" thickBot="1">
      <c r="B2" s="908" t="s">
        <v>138</v>
      </c>
      <c r="C2" s="909"/>
      <c r="D2" s="909"/>
      <c r="E2" s="909"/>
      <c r="F2" s="909"/>
      <c r="G2" s="909"/>
      <c r="H2" s="910"/>
      <c r="I2" s="914" t="s">
        <v>139</v>
      </c>
      <c r="J2" s="915"/>
      <c r="K2" s="916"/>
    </row>
    <row r="3" spans="2:11" ht="17.25" thickBot="1">
      <c r="B3" s="158"/>
      <c r="C3" s="61"/>
      <c r="D3" s="46"/>
      <c r="E3" s="62"/>
      <c r="F3" s="47"/>
      <c r="G3" s="47"/>
      <c r="H3" s="47"/>
      <c r="I3" s="47"/>
      <c r="J3" s="47"/>
      <c r="K3" s="47"/>
    </row>
    <row r="4" spans="2:11" ht="21" thickBot="1">
      <c r="B4" s="911" t="s">
        <v>218</v>
      </c>
      <c r="C4" s="912"/>
      <c r="D4" s="912"/>
      <c r="E4" s="912"/>
      <c r="F4" s="912"/>
      <c r="G4" s="912"/>
      <c r="H4" s="912"/>
      <c r="I4" s="912"/>
      <c r="J4" s="912"/>
      <c r="K4" s="115"/>
    </row>
    <row r="5" spans="2:11" ht="26.25" thickBot="1">
      <c r="B5" s="162" t="s">
        <v>0</v>
      </c>
      <c r="C5" s="100" t="s">
        <v>1</v>
      </c>
      <c r="D5" s="93" t="s">
        <v>43</v>
      </c>
      <c r="E5" s="96" t="s">
        <v>44</v>
      </c>
      <c r="F5" s="40" t="s">
        <v>37</v>
      </c>
      <c r="G5" s="125" t="s">
        <v>36</v>
      </c>
      <c r="H5" s="825" t="s">
        <v>34</v>
      </c>
      <c r="I5" s="31" t="s">
        <v>8</v>
      </c>
      <c r="J5" s="422" t="s">
        <v>35</v>
      </c>
      <c r="K5" s="16" t="s">
        <v>27</v>
      </c>
    </row>
    <row r="6" spans="2:11" ht="18.75">
      <c r="B6" s="428" t="s">
        <v>49</v>
      </c>
      <c r="C6" s="690">
        <v>2</v>
      </c>
      <c r="D6" s="70" t="s">
        <v>9</v>
      </c>
      <c r="E6" s="105" t="s">
        <v>47</v>
      </c>
      <c r="F6" s="826">
        <v>137</v>
      </c>
      <c r="G6" s="131">
        <v>138</v>
      </c>
      <c r="H6" s="827"/>
      <c r="I6" s="35">
        <f t="shared" ref="I6:I23" si="0">SUM(F6:H6)</f>
        <v>275</v>
      </c>
      <c r="J6" s="1014"/>
      <c r="K6" s="1015"/>
    </row>
    <row r="7" spans="2:11" ht="18.75">
      <c r="B7" s="431" t="s">
        <v>52</v>
      </c>
      <c r="C7" s="595">
        <v>1383</v>
      </c>
      <c r="D7" s="73" t="s">
        <v>9</v>
      </c>
      <c r="E7" s="106" t="s">
        <v>56</v>
      </c>
      <c r="F7" s="19">
        <v>133</v>
      </c>
      <c r="G7" s="502">
        <v>136</v>
      </c>
      <c r="H7" s="775"/>
      <c r="I7" s="38">
        <f t="shared" si="0"/>
        <v>269</v>
      </c>
      <c r="J7" s="1014"/>
      <c r="K7" s="1015"/>
    </row>
    <row r="8" spans="2:11" ht="18.75">
      <c r="B8" s="431" t="s">
        <v>202</v>
      </c>
      <c r="C8" s="595">
        <v>90</v>
      </c>
      <c r="D8" s="432" t="s">
        <v>9</v>
      </c>
      <c r="E8" s="106" t="s">
        <v>92</v>
      </c>
      <c r="F8" s="19">
        <v>129</v>
      </c>
      <c r="G8" s="502">
        <v>130</v>
      </c>
      <c r="H8" s="775"/>
      <c r="I8" s="38">
        <f t="shared" si="0"/>
        <v>259</v>
      </c>
      <c r="J8" s="1014"/>
      <c r="K8" s="1015"/>
    </row>
    <row r="9" spans="2:11" ht="19.5" thickBot="1">
      <c r="B9" s="353" t="s">
        <v>50</v>
      </c>
      <c r="C9" s="818">
        <v>1668</v>
      </c>
      <c r="D9" s="71" t="s">
        <v>9</v>
      </c>
      <c r="E9" s="90" t="s">
        <v>47</v>
      </c>
      <c r="F9" s="33">
        <v>123</v>
      </c>
      <c r="G9" s="504">
        <v>112</v>
      </c>
      <c r="H9" s="603"/>
      <c r="I9" s="36">
        <f t="shared" si="0"/>
        <v>235</v>
      </c>
      <c r="J9" s="1014"/>
      <c r="K9" s="1015"/>
    </row>
    <row r="10" spans="2:11" ht="18.75">
      <c r="B10" s="726" t="s">
        <v>136</v>
      </c>
      <c r="C10" s="824">
        <v>2434</v>
      </c>
      <c r="D10" s="726" t="s">
        <v>10</v>
      </c>
      <c r="E10" s="459" t="s">
        <v>55</v>
      </c>
      <c r="F10" s="25">
        <v>137</v>
      </c>
      <c r="G10" s="503">
        <v>131</v>
      </c>
      <c r="H10" s="26"/>
      <c r="I10" s="42">
        <f t="shared" si="0"/>
        <v>268</v>
      </c>
      <c r="J10" s="4" t="str">
        <f t="shared" ref="J10:J15" si="1">IF(I10&gt;279,"Yes","NO")</f>
        <v>NO</v>
      </c>
      <c r="K10" s="139" t="str">
        <f t="shared" ref="K10:K15" si="2">IF(J10="Yes","M","")</f>
        <v/>
      </c>
    </row>
    <row r="11" spans="2:11" ht="18.75">
      <c r="B11" s="287" t="s">
        <v>53</v>
      </c>
      <c r="C11" s="819">
        <v>1539</v>
      </c>
      <c r="D11" s="59" t="s">
        <v>10</v>
      </c>
      <c r="E11" s="458" t="s">
        <v>47</v>
      </c>
      <c r="F11" s="19">
        <v>113</v>
      </c>
      <c r="G11" s="502">
        <v>133</v>
      </c>
      <c r="H11" s="549"/>
      <c r="I11" s="152">
        <f t="shared" si="0"/>
        <v>246</v>
      </c>
      <c r="J11" s="27" t="str">
        <f t="shared" si="1"/>
        <v>NO</v>
      </c>
      <c r="K11" s="135" t="str">
        <f t="shared" si="2"/>
        <v/>
      </c>
    </row>
    <row r="12" spans="2:11" ht="18.75">
      <c r="B12" s="564" t="s">
        <v>73</v>
      </c>
      <c r="C12" s="820">
        <v>3623</v>
      </c>
      <c r="D12" s="59" t="s">
        <v>10</v>
      </c>
      <c r="E12" s="458" t="s">
        <v>47</v>
      </c>
      <c r="F12" s="19">
        <v>116</v>
      </c>
      <c r="G12" s="502">
        <v>122</v>
      </c>
      <c r="H12" s="425"/>
      <c r="I12" s="152">
        <f t="shared" si="0"/>
        <v>238</v>
      </c>
      <c r="J12" s="27" t="str">
        <f t="shared" si="1"/>
        <v>NO</v>
      </c>
      <c r="K12" s="135" t="str">
        <f t="shared" si="2"/>
        <v/>
      </c>
    </row>
    <row r="13" spans="2:11" ht="18.75">
      <c r="B13" s="287" t="s">
        <v>54</v>
      </c>
      <c r="C13" s="819">
        <v>506</v>
      </c>
      <c r="D13" s="59" t="s">
        <v>10</v>
      </c>
      <c r="E13" s="458" t="s">
        <v>55</v>
      </c>
      <c r="F13" s="19">
        <v>118</v>
      </c>
      <c r="G13" s="502">
        <v>118</v>
      </c>
      <c r="H13" s="425"/>
      <c r="I13" s="152">
        <f t="shared" si="0"/>
        <v>236</v>
      </c>
      <c r="J13" s="27" t="str">
        <f t="shared" si="1"/>
        <v>NO</v>
      </c>
      <c r="K13" s="135" t="str">
        <f t="shared" si="2"/>
        <v/>
      </c>
    </row>
    <row r="14" spans="2:11" ht="18.75">
      <c r="B14" s="565" t="s">
        <v>72</v>
      </c>
      <c r="C14" s="821">
        <v>2218</v>
      </c>
      <c r="D14" s="287" t="s">
        <v>10</v>
      </c>
      <c r="E14" s="458" t="s">
        <v>56</v>
      </c>
      <c r="F14" s="19">
        <v>117</v>
      </c>
      <c r="G14" s="502">
        <v>116</v>
      </c>
      <c r="H14" s="425"/>
      <c r="I14" s="152">
        <f t="shared" si="0"/>
        <v>233</v>
      </c>
      <c r="J14" s="27" t="str">
        <f t="shared" ref="J14" si="3">IF(I14&gt;279,"Yes","NO")</f>
        <v>NO</v>
      </c>
      <c r="K14" s="135" t="str">
        <f t="shared" ref="K14" si="4">IF(J14="Yes","M","")</f>
        <v/>
      </c>
    </row>
    <row r="15" spans="2:11" ht="19.5" thickBot="1">
      <c r="B15" s="531" t="s">
        <v>201</v>
      </c>
      <c r="C15" s="822">
        <v>283</v>
      </c>
      <c r="D15" s="561" t="s">
        <v>10</v>
      </c>
      <c r="E15" s="460" t="s">
        <v>92</v>
      </c>
      <c r="F15" s="22">
        <v>118</v>
      </c>
      <c r="G15" s="505">
        <v>108</v>
      </c>
      <c r="H15" s="23"/>
      <c r="I15" s="501">
        <f t="shared" si="0"/>
        <v>226</v>
      </c>
      <c r="J15" s="137" t="str">
        <f t="shared" si="1"/>
        <v>NO</v>
      </c>
      <c r="K15" s="153" t="str">
        <f t="shared" si="2"/>
        <v/>
      </c>
    </row>
    <row r="16" spans="2:11" ht="18.75">
      <c r="B16" s="428" t="s">
        <v>133</v>
      </c>
      <c r="C16" s="690">
        <v>723</v>
      </c>
      <c r="D16" s="226" t="s">
        <v>11</v>
      </c>
      <c r="E16" s="223" t="s">
        <v>45</v>
      </c>
      <c r="F16" s="32">
        <v>131</v>
      </c>
      <c r="G16" s="131">
        <v>137</v>
      </c>
      <c r="H16" s="774"/>
      <c r="I16" s="769">
        <f t="shared" si="0"/>
        <v>268</v>
      </c>
      <c r="J16" s="4" t="str">
        <f t="shared" ref="J16:J22" si="5">IF(I16&gt;259,"Yes","NO")</f>
        <v>Yes</v>
      </c>
      <c r="K16" s="139" t="str">
        <f t="shared" ref="K16:K18" si="6">IF(J16="Yes","G","")</f>
        <v>G</v>
      </c>
    </row>
    <row r="17" spans="2:11" ht="18.75">
      <c r="B17" s="164" t="s">
        <v>208</v>
      </c>
      <c r="C17" s="562">
        <v>642</v>
      </c>
      <c r="D17" s="439" t="s">
        <v>11</v>
      </c>
      <c r="E17" s="560" t="s">
        <v>56</v>
      </c>
      <c r="F17" s="25">
        <v>129</v>
      </c>
      <c r="G17" s="503">
        <v>121</v>
      </c>
      <c r="H17" s="26"/>
      <c r="I17" s="42">
        <f t="shared" si="0"/>
        <v>250</v>
      </c>
      <c r="J17" s="27" t="str">
        <f t="shared" si="5"/>
        <v>NO</v>
      </c>
      <c r="K17" s="138"/>
    </row>
    <row r="18" spans="2:11" ht="19.5" thickBot="1">
      <c r="B18" s="353" t="s">
        <v>67</v>
      </c>
      <c r="C18" s="818">
        <v>1281</v>
      </c>
      <c r="D18" s="440" t="s">
        <v>11</v>
      </c>
      <c r="E18" s="460" t="s">
        <v>47</v>
      </c>
      <c r="F18" s="33">
        <v>114</v>
      </c>
      <c r="G18" s="504">
        <v>129</v>
      </c>
      <c r="H18" s="603"/>
      <c r="I18" s="771">
        <f t="shared" si="0"/>
        <v>243</v>
      </c>
      <c r="J18" s="28" t="str">
        <f t="shared" si="5"/>
        <v>NO</v>
      </c>
      <c r="K18" s="136" t="str">
        <f t="shared" si="6"/>
        <v/>
      </c>
    </row>
    <row r="19" spans="2:11" ht="19.5" thickBot="1">
      <c r="B19" s="164" t="s">
        <v>207</v>
      </c>
      <c r="C19" s="562">
        <v>1941</v>
      </c>
      <c r="D19" s="175" t="s">
        <v>12</v>
      </c>
      <c r="E19" s="133" t="s">
        <v>45</v>
      </c>
      <c r="F19" s="32">
        <v>120</v>
      </c>
      <c r="G19" s="131">
        <v>115</v>
      </c>
      <c r="H19" s="774"/>
      <c r="I19" s="42">
        <f t="shared" si="0"/>
        <v>235</v>
      </c>
      <c r="J19" s="28" t="str">
        <f t="shared" si="5"/>
        <v>NO</v>
      </c>
      <c r="K19" s="138"/>
    </row>
    <row r="20" spans="2:11" ht="19.5" thickBot="1">
      <c r="B20" s="431" t="s">
        <v>135</v>
      </c>
      <c r="C20" s="595">
        <v>1580</v>
      </c>
      <c r="D20" s="432" t="s">
        <v>12</v>
      </c>
      <c r="E20" s="110" t="s">
        <v>45</v>
      </c>
      <c r="F20" s="19">
        <v>112</v>
      </c>
      <c r="G20" s="502">
        <v>113</v>
      </c>
      <c r="H20" s="775"/>
      <c r="I20" s="770">
        <f t="shared" si="0"/>
        <v>225</v>
      </c>
      <c r="J20" s="28" t="str">
        <f t="shared" si="5"/>
        <v>NO</v>
      </c>
      <c r="K20" s="135"/>
    </row>
    <row r="21" spans="2:11" ht="19.5" thickBot="1">
      <c r="B21" s="431" t="s">
        <v>134</v>
      </c>
      <c r="C21" s="595">
        <v>1577</v>
      </c>
      <c r="D21" s="432" t="s">
        <v>12</v>
      </c>
      <c r="E21" s="110" t="s">
        <v>45</v>
      </c>
      <c r="F21" s="19">
        <v>105</v>
      </c>
      <c r="G21" s="502">
        <v>102</v>
      </c>
      <c r="H21" s="775"/>
      <c r="I21" s="770">
        <f t="shared" si="0"/>
        <v>207</v>
      </c>
      <c r="J21" s="28" t="str">
        <f t="shared" si="5"/>
        <v>NO</v>
      </c>
      <c r="K21" s="135"/>
    </row>
    <row r="22" spans="2:11" ht="19.5" thickBot="1">
      <c r="B22" s="431" t="s">
        <v>184</v>
      </c>
      <c r="C22" s="595">
        <v>973</v>
      </c>
      <c r="D22" s="432" t="s">
        <v>12</v>
      </c>
      <c r="E22" s="110" t="s">
        <v>92</v>
      </c>
      <c r="F22" s="19">
        <v>94</v>
      </c>
      <c r="G22" s="502">
        <v>103</v>
      </c>
      <c r="H22" s="775"/>
      <c r="I22" s="770">
        <f t="shared" si="0"/>
        <v>197</v>
      </c>
      <c r="J22" s="28" t="str">
        <f t="shared" si="5"/>
        <v>NO</v>
      </c>
      <c r="K22" s="135"/>
    </row>
    <row r="23" spans="2:11" ht="19.5" thickBot="1">
      <c r="B23" s="431" t="s">
        <v>193</v>
      </c>
      <c r="C23" s="595">
        <v>1723</v>
      </c>
      <c r="D23" s="95" t="s">
        <v>12</v>
      </c>
      <c r="E23" s="106" t="s">
        <v>56</v>
      </c>
      <c r="F23" s="33">
        <v>54</v>
      </c>
      <c r="G23" s="504">
        <v>79</v>
      </c>
      <c r="H23" s="603"/>
      <c r="I23" s="152">
        <f t="shared" si="0"/>
        <v>133</v>
      </c>
      <c r="J23" s="27" t="str">
        <f t="shared" ref="J23" si="7">IF(I23&gt;239,"Yes","NO")</f>
        <v>NO</v>
      </c>
      <c r="K23" s="135" t="str">
        <f t="shared" ref="K23" si="8">IF(J23="Yes","S","")</f>
        <v/>
      </c>
    </row>
    <row r="24" spans="2:11" ht="19.5" thickBot="1">
      <c r="B24" s="14" t="s">
        <v>33</v>
      </c>
      <c r="C24" s="1016" t="s">
        <v>32</v>
      </c>
      <c r="D24" s="1017"/>
      <c r="E24" s="1017"/>
      <c r="F24" s="979"/>
      <c r="G24" s="979"/>
      <c r="H24" s="979"/>
      <c r="I24" s="1017"/>
      <c r="J24" s="1017"/>
      <c r="K24" s="1018"/>
    </row>
    <row r="25" spans="2:11">
      <c r="C25" s="161"/>
      <c r="E25" s="3">
        <f>COUNTA(E6:E23)</f>
        <v>18</v>
      </c>
    </row>
    <row r="26" spans="2:11" ht="16.5">
      <c r="B26" s="598"/>
      <c r="C26" s="575"/>
      <c r="D26" s="962"/>
      <c r="E26" s="962"/>
      <c r="F26" s="598"/>
      <c r="G26" s="965"/>
      <c r="H26" s="965"/>
      <c r="I26" s="965"/>
      <c r="J26" s="598"/>
      <c r="K26" s="598"/>
    </row>
    <row r="27" spans="2:11" ht="6.75" customHeight="1">
      <c r="B27" s="962"/>
      <c r="C27" s="962"/>
      <c r="D27" s="962"/>
      <c r="E27" s="962"/>
      <c r="F27" s="962"/>
      <c r="G27" s="962"/>
      <c r="H27" s="962"/>
      <c r="I27" s="962"/>
      <c r="J27" s="962"/>
      <c r="K27" s="962"/>
    </row>
    <row r="28" spans="2:11" ht="16.5">
      <c r="B28" s="598"/>
      <c r="C28" s="575"/>
      <c r="D28" s="962"/>
      <c r="E28" s="962"/>
      <c r="F28" s="598"/>
      <c r="G28" s="962"/>
      <c r="H28" s="962"/>
      <c r="I28" s="962"/>
      <c r="J28" s="598"/>
      <c r="K28" s="598"/>
    </row>
    <row r="29" spans="2:11" ht="7.5" customHeight="1">
      <c r="B29" s="962"/>
      <c r="C29" s="962"/>
      <c r="D29" s="962"/>
      <c r="E29" s="962"/>
      <c r="F29" s="962"/>
      <c r="G29" s="962"/>
      <c r="H29" s="962"/>
      <c r="I29" s="962"/>
      <c r="J29" s="962"/>
      <c r="K29" s="962"/>
    </row>
    <row r="30" spans="2:11" ht="16.5">
      <c r="B30" s="598"/>
      <c r="C30" s="575"/>
      <c r="D30" s="962"/>
      <c r="E30" s="962"/>
      <c r="F30" s="598"/>
      <c r="G30" s="962"/>
      <c r="H30" s="962"/>
      <c r="I30" s="962"/>
      <c r="J30" s="598"/>
      <c r="K30" s="598"/>
    </row>
    <row r="31" spans="2:11" ht="5.25" customHeight="1">
      <c r="B31" s="962"/>
      <c r="C31" s="962"/>
      <c r="D31" s="962"/>
      <c r="E31" s="962"/>
      <c r="F31" s="962"/>
      <c r="G31" s="962"/>
      <c r="H31" s="962"/>
      <c r="I31" s="962"/>
      <c r="J31" s="962"/>
      <c r="K31" s="962"/>
    </row>
    <row r="32" spans="2:11" ht="16.5">
      <c r="B32" s="598"/>
      <c r="C32" s="575"/>
      <c r="D32" s="962"/>
      <c r="E32" s="962"/>
      <c r="F32" s="598"/>
      <c r="G32" s="962"/>
      <c r="H32" s="962"/>
      <c r="I32" s="962"/>
      <c r="J32" s="598"/>
      <c r="K32" s="598"/>
    </row>
    <row r="33" spans="2:11">
      <c r="B33" s="600"/>
      <c r="C33" s="597"/>
      <c r="D33" s="597"/>
      <c r="E33" s="597"/>
      <c r="F33" s="597"/>
      <c r="G33" s="597"/>
      <c r="H33" s="597"/>
      <c r="I33" s="597"/>
      <c r="J33" s="597"/>
      <c r="K33" s="597"/>
    </row>
    <row r="34" spans="2:11" ht="16.5">
      <c r="B34" s="961"/>
      <c r="C34" s="961"/>
      <c r="D34" s="597"/>
      <c r="E34" s="597"/>
      <c r="F34" s="597"/>
      <c r="G34" s="597"/>
      <c r="H34" s="597"/>
      <c r="I34" s="597"/>
      <c r="J34" s="597"/>
      <c r="K34" s="597"/>
    </row>
    <row r="35" spans="2:11" ht="16.5">
      <c r="B35" s="599"/>
      <c r="C35" s="444"/>
      <c r="D35" s="597"/>
      <c r="E35" s="597"/>
      <c r="F35" s="597"/>
      <c r="G35" s="597"/>
      <c r="H35" s="597"/>
      <c r="I35" s="597"/>
      <c r="J35" s="597"/>
      <c r="K35" s="597"/>
    </row>
    <row r="36" spans="2:11" ht="16.5">
      <c r="B36" s="599"/>
      <c r="C36" s="444"/>
      <c r="D36" s="597"/>
      <c r="E36" s="597"/>
      <c r="F36" s="597"/>
      <c r="G36" s="597"/>
      <c r="H36" s="597"/>
      <c r="I36" s="597"/>
      <c r="J36" s="597"/>
      <c r="K36" s="597"/>
    </row>
    <row r="37" spans="2:11" ht="16.5">
      <c r="B37" s="599"/>
      <c r="C37" s="444"/>
      <c r="D37" s="597"/>
      <c r="E37" s="597"/>
      <c r="F37" s="597"/>
      <c r="G37" s="597"/>
      <c r="H37" s="597"/>
      <c r="I37" s="597"/>
      <c r="J37" s="597"/>
      <c r="K37" s="597"/>
    </row>
    <row r="38" spans="2:11" ht="16.5">
      <c r="B38" s="599"/>
      <c r="C38" s="444"/>
      <c r="D38" s="597"/>
      <c r="E38" s="597"/>
      <c r="F38" s="597"/>
      <c r="G38" s="597"/>
      <c r="H38" s="597"/>
      <c r="I38" s="597"/>
      <c r="J38" s="597"/>
      <c r="K38" s="597"/>
    </row>
    <row r="39" spans="2:11" ht="16.5">
      <c r="B39" s="599"/>
      <c r="C39" s="444"/>
      <c r="D39" s="597"/>
      <c r="E39" s="597"/>
      <c r="F39" s="597"/>
      <c r="G39" s="597"/>
      <c r="H39" s="597"/>
      <c r="I39" s="597"/>
      <c r="J39" s="597"/>
      <c r="K39" s="597"/>
    </row>
    <row r="40" spans="2:11" ht="16.5">
      <c r="B40" s="599"/>
      <c r="C40" s="444"/>
      <c r="D40" s="597"/>
      <c r="E40" s="597"/>
      <c r="F40" s="597"/>
      <c r="G40" s="597"/>
      <c r="H40" s="597"/>
      <c r="I40" s="597"/>
      <c r="J40" s="597"/>
      <c r="K40" s="597"/>
    </row>
    <row r="41" spans="2:11" ht="16.5">
      <c r="B41" s="599"/>
      <c r="C41" s="444"/>
      <c r="D41" s="597"/>
      <c r="E41" s="597"/>
      <c r="F41" s="597"/>
      <c r="G41" s="597"/>
      <c r="H41" s="597"/>
      <c r="I41" s="597"/>
      <c r="J41" s="597"/>
      <c r="K41" s="597"/>
    </row>
    <row r="42" spans="2:11" ht="16.5">
      <c r="B42" s="599"/>
      <c r="C42" s="444"/>
      <c r="D42" s="597"/>
      <c r="E42" s="597"/>
      <c r="F42" s="597"/>
      <c r="G42" s="597"/>
      <c r="H42" s="597"/>
      <c r="I42" s="597"/>
      <c r="J42" s="597"/>
      <c r="K42" s="597"/>
    </row>
    <row r="43" spans="2:11" ht="16.5">
      <c r="B43" s="599"/>
      <c r="C43" s="444"/>
      <c r="D43" s="597"/>
      <c r="E43" s="597"/>
      <c r="F43" s="597"/>
      <c r="G43" s="597"/>
      <c r="H43" s="597"/>
      <c r="I43" s="597"/>
      <c r="J43" s="597"/>
      <c r="K43" s="597"/>
    </row>
    <row r="44" spans="2:11" ht="16.5">
      <c r="B44" s="599"/>
      <c r="C44" s="445"/>
      <c r="D44" s="597"/>
      <c r="E44" s="597"/>
      <c r="F44" s="597"/>
      <c r="G44" s="597"/>
      <c r="H44" s="597"/>
      <c r="I44" s="597"/>
      <c r="J44" s="597"/>
      <c r="K44" s="597"/>
    </row>
    <row r="45" spans="2:11">
      <c r="B45" s="600"/>
      <c r="C45" s="597"/>
      <c r="D45" s="597"/>
      <c r="E45" s="597"/>
      <c r="F45" s="597"/>
      <c r="G45" s="597"/>
      <c r="H45" s="597"/>
      <c r="I45" s="597"/>
      <c r="J45" s="597"/>
      <c r="K45" s="597"/>
    </row>
  </sheetData>
  <sortState ref="B11:I16">
    <sortCondition descending="1" ref="I11"/>
  </sortState>
  <mergeCells count="17">
    <mergeCell ref="G30:I30"/>
    <mergeCell ref="J6:K9"/>
    <mergeCell ref="B2:H2"/>
    <mergeCell ref="I2:K2"/>
    <mergeCell ref="B4:J4"/>
    <mergeCell ref="B34:C34"/>
    <mergeCell ref="D32:E32"/>
    <mergeCell ref="G32:I32"/>
    <mergeCell ref="C24:K24"/>
    <mergeCell ref="B31:K31"/>
    <mergeCell ref="D26:E26"/>
    <mergeCell ref="G26:I26"/>
    <mergeCell ref="B27:K27"/>
    <mergeCell ref="D28:E28"/>
    <mergeCell ref="G28:I28"/>
    <mergeCell ref="B29:K29"/>
    <mergeCell ref="D30:E30"/>
  </mergeCells>
  <pageMargins left="0.25" right="0.25" top="0.75" bottom="0.75" header="0.3" footer="0.3"/>
  <pageSetup paperSize="9" scale="9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Sport_Mens</vt:lpstr>
      <vt:lpstr>Sport_L25m</vt:lpstr>
      <vt:lpstr>Std_pistol</vt:lpstr>
      <vt:lpstr>AP_Men</vt:lpstr>
      <vt:lpstr>Air_Ladies</vt:lpstr>
      <vt:lpstr>Air_Juniors</vt:lpstr>
      <vt:lpstr>Rapid_Fire</vt:lpstr>
      <vt:lpstr>Mil_Rapid_22</vt:lpstr>
      <vt:lpstr>50_Yards_Men</vt:lpstr>
      <vt:lpstr>50_Yards_Ladies</vt:lpstr>
      <vt:lpstr>Free_Pistol</vt:lpstr>
      <vt:lpstr>Centrefire</vt:lpstr>
      <vt:lpstr>MAY_CUP_selection</vt:lpstr>
      <vt:lpstr>Presidents Cup</vt:lpstr>
      <vt:lpstr>Trophy_winners</vt:lpstr>
      <vt:lpstr>TEAM_SHOOT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2017-10-28T05:50:31Z</cp:lastPrinted>
  <dcterms:created xsi:type="dcterms:W3CDTF">2006-09-16T00:00:00Z</dcterms:created>
  <dcterms:modified xsi:type="dcterms:W3CDTF">2022-05-15T09:53:40Z</dcterms:modified>
</cp:coreProperties>
</file>