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105" yWindow="405" windowWidth="23940" windowHeight="14235"/>
  </bookViews>
  <sheets>
    <sheet name="NPA" sheetId="2" r:id="rId1"/>
    <sheet name="ISSF" sheetId="1" r:id="rId2"/>
    <sheet name="PPC" sheetId="3" r:id="rId3"/>
  </sheets>
  <definedNames>
    <definedName name="_xlnm.Print_Area" localSheetId="1">ISSF!$A$142:$Q$242</definedName>
    <definedName name="_xlnm.Print_Area" localSheetId="0">NPA!$A$129:$S$372</definedName>
    <definedName name="_xlnm.Print_Area" localSheetId="2">PPC!$A$73:$Q$125</definedName>
  </definedNames>
  <calcPr calcId="152511" concurrentCalc="0"/>
</workbook>
</file>

<file path=xl/calcChain.xml><?xml version="1.0" encoding="utf-8"?>
<calcChain xmlns="http://schemas.openxmlformats.org/spreadsheetml/2006/main">
  <c r="N154" i="2" l="1"/>
  <c r="O154" i="2"/>
  <c r="K26" i="1"/>
  <c r="L26" i="1"/>
  <c r="M26" i="1"/>
  <c r="O8" i="2"/>
  <c r="N8" i="2"/>
  <c r="M141" i="3"/>
  <c r="P141" i="3"/>
  <c r="L141" i="3"/>
  <c r="N141" i="3"/>
  <c r="O141" i="3"/>
  <c r="M204" i="2"/>
  <c r="M203" i="2"/>
  <c r="M202" i="2"/>
  <c r="M201" i="2"/>
  <c r="M200" i="2"/>
  <c r="M199" i="2"/>
  <c r="M198" i="2"/>
  <c r="M197" i="2"/>
  <c r="L202" i="2"/>
  <c r="L198" i="2"/>
  <c r="N198" i="2"/>
  <c r="O363" i="2"/>
  <c r="T363" i="2"/>
  <c r="N363" i="2"/>
  <c r="Q363" i="2"/>
  <c r="R363" i="2"/>
  <c r="M136" i="3"/>
  <c r="P136" i="3"/>
  <c r="L136" i="3"/>
  <c r="N136" i="3"/>
  <c r="O136" i="3"/>
  <c r="N145" i="1"/>
  <c r="J145" i="1"/>
  <c r="O145" i="1"/>
  <c r="N360" i="2"/>
  <c r="M179" i="2"/>
  <c r="Q179" i="2"/>
  <c r="L173" i="2"/>
  <c r="L179" i="2"/>
  <c r="N179" i="2"/>
  <c r="O179" i="2"/>
  <c r="M178" i="2"/>
  <c r="Q178" i="2"/>
  <c r="L164" i="2"/>
  <c r="L178" i="2"/>
  <c r="N178" i="2"/>
  <c r="O178" i="2"/>
  <c r="L188" i="2"/>
  <c r="N188" i="2"/>
  <c r="O188" i="2"/>
  <c r="N330" i="2"/>
  <c r="N347" i="2"/>
  <c r="Q347" i="2"/>
  <c r="R347" i="2"/>
  <c r="O347" i="2"/>
  <c r="N336" i="2"/>
  <c r="N346" i="2"/>
  <c r="Q346" i="2"/>
  <c r="R346" i="2"/>
  <c r="O346" i="2"/>
  <c r="O348" i="2"/>
  <c r="T348" i="2"/>
  <c r="N341" i="2"/>
  <c r="N348" i="2"/>
  <c r="Q348" i="2"/>
  <c r="R348" i="2"/>
  <c r="L220" i="1"/>
  <c r="L223" i="1"/>
  <c r="M223" i="1"/>
  <c r="N223" i="1"/>
  <c r="L217" i="1"/>
  <c r="L218" i="1"/>
  <c r="M218" i="1"/>
  <c r="N218" i="1"/>
  <c r="M175" i="2"/>
  <c r="Q175" i="2"/>
  <c r="L167" i="2"/>
  <c r="L176" i="2"/>
  <c r="L175" i="2"/>
  <c r="N175" i="2"/>
  <c r="O175" i="2"/>
  <c r="N55" i="2"/>
  <c r="N60" i="2"/>
  <c r="Q60" i="2"/>
  <c r="R60" i="2"/>
  <c r="O60" i="2"/>
  <c r="O288" i="2"/>
  <c r="T288" i="2"/>
  <c r="N285" i="2"/>
  <c r="N288" i="2"/>
  <c r="Q288" i="2"/>
  <c r="R288" i="2"/>
  <c r="N323" i="2"/>
  <c r="N325" i="2"/>
  <c r="Q325" i="2"/>
  <c r="R325" i="2"/>
  <c r="O325" i="2"/>
  <c r="L226" i="2"/>
  <c r="L223" i="2"/>
  <c r="N223" i="2"/>
  <c r="O223" i="2"/>
  <c r="M223" i="2"/>
  <c r="L225" i="2"/>
  <c r="L222" i="2"/>
  <c r="N222" i="2"/>
  <c r="O222" i="2"/>
  <c r="M222" i="2"/>
  <c r="N42" i="2"/>
  <c r="N52" i="2"/>
  <c r="Q52" i="2"/>
  <c r="O52" i="2"/>
  <c r="O57" i="2"/>
  <c r="T57" i="2"/>
  <c r="N51" i="2"/>
  <c r="N57" i="2"/>
  <c r="Q57" i="2"/>
  <c r="R57" i="2"/>
  <c r="M173" i="2"/>
  <c r="L165" i="2"/>
  <c r="L177" i="2"/>
  <c r="N173" i="2"/>
  <c r="O173" i="2"/>
  <c r="M174" i="2"/>
  <c r="Q173" i="2"/>
  <c r="L180" i="2"/>
  <c r="L174" i="2"/>
  <c r="N174" i="2"/>
  <c r="O174" i="2"/>
  <c r="L221" i="1"/>
  <c r="M220" i="1"/>
  <c r="N220" i="1"/>
  <c r="J166" i="1"/>
  <c r="M166" i="1"/>
  <c r="P166" i="1"/>
  <c r="Q166" i="1"/>
  <c r="J167" i="1"/>
  <c r="M167" i="1"/>
  <c r="P167" i="1"/>
  <c r="Q167" i="1"/>
  <c r="L172" i="2"/>
  <c r="L171" i="2"/>
  <c r="N171" i="2"/>
  <c r="O171" i="2"/>
  <c r="M171" i="2"/>
  <c r="N106" i="2"/>
  <c r="N109" i="2"/>
  <c r="Q106" i="2"/>
  <c r="R106" i="2"/>
  <c r="O104" i="2"/>
  <c r="L224" i="1"/>
  <c r="L226" i="1"/>
  <c r="L225" i="1"/>
  <c r="M225" i="1"/>
  <c r="N225" i="1"/>
  <c r="N342" i="2"/>
  <c r="Q342" i="2"/>
  <c r="R342" i="2"/>
  <c r="O342" i="2"/>
  <c r="N279" i="2"/>
  <c r="N287" i="2"/>
  <c r="N286" i="2"/>
  <c r="Q286" i="2"/>
  <c r="R286" i="2"/>
  <c r="O286" i="2"/>
  <c r="N269" i="2"/>
  <c r="N272" i="2"/>
  <c r="N270" i="2"/>
  <c r="Q270" i="2"/>
  <c r="R270" i="2"/>
  <c r="O270" i="2"/>
  <c r="N302" i="2"/>
  <c r="N315" i="2"/>
  <c r="Q315" i="2"/>
  <c r="R315" i="2"/>
  <c r="O315" i="2"/>
  <c r="N266" i="2"/>
  <c r="N271" i="2"/>
  <c r="Q269" i="2"/>
  <c r="R269" i="2"/>
  <c r="O269" i="2"/>
  <c r="M177" i="2"/>
  <c r="L157" i="2"/>
  <c r="L159" i="2"/>
  <c r="N177" i="2"/>
  <c r="O177" i="2"/>
  <c r="M217" i="2"/>
  <c r="Q217" i="2"/>
  <c r="L209" i="2"/>
  <c r="L219" i="2"/>
  <c r="L217" i="2"/>
  <c r="N217" i="2"/>
  <c r="O217" i="2"/>
  <c r="N274" i="2"/>
  <c r="Q274" i="2"/>
  <c r="R274" i="2"/>
  <c r="N83" i="2"/>
  <c r="Q83" i="2"/>
  <c r="O83" i="2"/>
  <c r="M142" i="3"/>
  <c r="P142" i="3"/>
  <c r="L142" i="3"/>
  <c r="N142" i="3"/>
  <c r="O142" i="3"/>
  <c r="O360" i="2"/>
  <c r="T360" i="2"/>
  <c r="N362" i="2"/>
  <c r="Q360" i="2"/>
  <c r="R360" i="2"/>
  <c r="O314" i="2"/>
  <c r="T314" i="2"/>
  <c r="N317" i="2"/>
  <c r="N314" i="2"/>
  <c r="Q314" i="2"/>
  <c r="R314" i="2"/>
  <c r="M207" i="2"/>
  <c r="Q207" i="2"/>
  <c r="L218" i="2"/>
  <c r="L207" i="2"/>
  <c r="N207" i="2"/>
  <c r="O207" i="2"/>
  <c r="O111" i="2"/>
  <c r="T111" i="2"/>
  <c r="N110" i="2"/>
  <c r="N100" i="2"/>
  <c r="N111" i="2"/>
  <c r="Q111" i="2"/>
  <c r="R111" i="2"/>
  <c r="O58" i="2"/>
  <c r="T58" i="2"/>
  <c r="N71" i="1"/>
  <c r="N72" i="1"/>
  <c r="O71" i="1"/>
  <c r="P71" i="1"/>
  <c r="N100" i="1"/>
  <c r="O100" i="1"/>
  <c r="P100" i="1"/>
  <c r="N70" i="1"/>
  <c r="N67" i="1"/>
  <c r="N66" i="1"/>
  <c r="O66" i="1"/>
  <c r="P66" i="1"/>
  <c r="N68" i="1"/>
  <c r="N65" i="1"/>
  <c r="O65" i="1"/>
  <c r="P65" i="1"/>
  <c r="N64" i="1"/>
  <c r="O64" i="1"/>
  <c r="P64" i="1"/>
  <c r="M146" i="3"/>
  <c r="P146" i="3"/>
  <c r="L140" i="3"/>
  <c r="L146" i="3"/>
  <c r="N146" i="3"/>
  <c r="O146" i="3"/>
  <c r="N125" i="1"/>
  <c r="O281" i="2"/>
  <c r="T281" i="2"/>
  <c r="N282" i="2"/>
  <c r="N281" i="2"/>
  <c r="Q281" i="2"/>
  <c r="R281" i="2"/>
  <c r="O47" i="2"/>
  <c r="T47" i="2"/>
  <c r="N56" i="2"/>
  <c r="N47" i="2"/>
  <c r="Q47" i="2"/>
  <c r="R47" i="2"/>
  <c r="O330" i="2"/>
  <c r="T330" i="2"/>
  <c r="N344" i="2"/>
  <c r="N333" i="2"/>
  <c r="N331" i="2"/>
  <c r="Q330" i="2"/>
  <c r="R330" i="2"/>
  <c r="O94" i="2"/>
  <c r="N94" i="2"/>
  <c r="N93" i="2"/>
  <c r="Q93" i="2"/>
  <c r="R93" i="2"/>
  <c r="O34" i="2"/>
  <c r="T34" i="2"/>
  <c r="N49" i="2"/>
  <c r="N37" i="2"/>
  <c r="N35" i="2"/>
  <c r="N34" i="2"/>
  <c r="Q34" i="2"/>
  <c r="R34" i="2"/>
  <c r="O331" i="2"/>
  <c r="T331" i="2"/>
  <c r="N334" i="2"/>
  <c r="N332" i="2"/>
  <c r="Q331" i="2"/>
  <c r="R331" i="2"/>
  <c r="O332" i="2"/>
  <c r="N337" i="2"/>
  <c r="Q332" i="2"/>
  <c r="R332" i="2"/>
  <c r="O276" i="2"/>
  <c r="T276" i="2"/>
  <c r="N289" i="2"/>
  <c r="N276" i="2"/>
  <c r="Q276" i="2"/>
  <c r="R276" i="2"/>
  <c r="O92" i="2"/>
  <c r="T92" i="2"/>
  <c r="N92" i="2"/>
  <c r="Q92" i="2"/>
  <c r="R92" i="2"/>
  <c r="O366" i="2"/>
  <c r="T366" i="2"/>
  <c r="N370" i="2"/>
  <c r="N367" i="2"/>
  <c r="N366" i="2"/>
  <c r="Q366" i="2"/>
  <c r="R366" i="2"/>
  <c r="T332" i="2"/>
  <c r="O266" i="2"/>
  <c r="T266" i="2"/>
  <c r="N268" i="2"/>
  <c r="N267" i="2"/>
  <c r="Q266" i="2"/>
  <c r="R266" i="2"/>
  <c r="M209" i="2"/>
  <c r="Q209" i="2"/>
  <c r="L208" i="2"/>
  <c r="L215" i="2"/>
  <c r="N209" i="2"/>
  <c r="O209" i="2"/>
  <c r="M156" i="2"/>
  <c r="Q155" i="2"/>
  <c r="L155" i="2"/>
  <c r="L156" i="2"/>
  <c r="N156" i="2"/>
  <c r="O156" i="2"/>
  <c r="O97" i="2"/>
  <c r="O96" i="2"/>
  <c r="T96" i="2"/>
  <c r="N95" i="2"/>
  <c r="N97" i="2"/>
  <c r="N96" i="2"/>
  <c r="Q96" i="2"/>
  <c r="R96" i="2"/>
  <c r="O33" i="2"/>
  <c r="T33" i="2"/>
  <c r="N40" i="2"/>
  <c r="N33" i="2"/>
  <c r="Q33" i="2"/>
  <c r="R33" i="2"/>
  <c r="O257" i="2"/>
  <c r="T257" i="2"/>
  <c r="N259" i="2"/>
  <c r="N260" i="2"/>
  <c r="N257" i="2"/>
  <c r="Q257" i="2"/>
  <c r="R257" i="2"/>
  <c r="Q199" i="2"/>
  <c r="L204" i="2"/>
  <c r="L199" i="2"/>
  <c r="N199" i="2"/>
  <c r="O199" i="2"/>
  <c r="N85" i="2"/>
  <c r="O85" i="2"/>
  <c r="N88" i="2"/>
  <c r="Q85" i="2"/>
  <c r="R85" i="2"/>
  <c r="N45" i="2"/>
  <c r="N36" i="2"/>
  <c r="N59" i="2"/>
  <c r="Q59" i="2"/>
  <c r="R59" i="2"/>
  <c r="O59" i="2"/>
  <c r="M220" i="2"/>
  <c r="L221" i="2"/>
  <c r="L220" i="2"/>
  <c r="N220" i="2"/>
  <c r="O220" i="2"/>
  <c r="O54" i="2"/>
  <c r="T54" i="2"/>
  <c r="N54" i="2"/>
  <c r="Q54" i="2"/>
  <c r="R54" i="2"/>
  <c r="O90" i="2"/>
  <c r="T90" i="2"/>
  <c r="N87" i="2"/>
  <c r="N91" i="2"/>
  <c r="N90" i="2"/>
  <c r="Q90" i="2"/>
  <c r="R90" i="2"/>
  <c r="N39" i="2"/>
  <c r="N61" i="2"/>
  <c r="N58" i="2"/>
  <c r="Q58" i="2"/>
  <c r="R58" i="2"/>
  <c r="O56" i="2"/>
  <c r="Q56" i="2"/>
  <c r="R56" i="2"/>
  <c r="T56" i="2"/>
  <c r="O287" i="2"/>
  <c r="Q287" i="2"/>
  <c r="R287" i="2"/>
  <c r="T287" i="2"/>
  <c r="O345" i="2"/>
  <c r="O311" i="2"/>
  <c r="T311" i="2"/>
  <c r="N306" i="2"/>
  <c r="N313" i="2"/>
  <c r="N311" i="2"/>
  <c r="Q311" i="2"/>
  <c r="R311" i="2"/>
  <c r="M143" i="3"/>
  <c r="P143" i="3"/>
  <c r="L143" i="3"/>
  <c r="N143" i="3"/>
  <c r="O143" i="3"/>
  <c r="M138" i="3"/>
  <c r="P138" i="3"/>
  <c r="L139" i="3"/>
  <c r="L138" i="3"/>
  <c r="N138" i="3"/>
  <c r="O138" i="3"/>
  <c r="O274" i="2"/>
  <c r="N54" i="1"/>
  <c r="N58" i="1"/>
  <c r="N57" i="1"/>
  <c r="O57" i="1"/>
  <c r="P57" i="1"/>
  <c r="N60" i="1"/>
  <c r="O60" i="1"/>
  <c r="P60" i="1"/>
  <c r="N175" i="1"/>
  <c r="J175" i="1"/>
  <c r="O175" i="1"/>
  <c r="N174" i="1"/>
  <c r="J174" i="1"/>
  <c r="O174" i="1"/>
  <c r="N178" i="1"/>
  <c r="J178" i="1"/>
  <c r="O178" i="1"/>
  <c r="P178" i="1"/>
  <c r="Q178" i="1"/>
  <c r="O21" i="2"/>
  <c r="T21" i="2"/>
  <c r="N16" i="2"/>
  <c r="N14" i="2"/>
  <c r="N21" i="2"/>
  <c r="Q21" i="2"/>
  <c r="R21" i="2"/>
  <c r="O262" i="2"/>
  <c r="T262" i="2"/>
  <c r="N262" i="2"/>
  <c r="Q262" i="2"/>
  <c r="R262" i="2"/>
  <c r="T345" i="2"/>
  <c r="N345" i="2"/>
  <c r="Q345" i="2"/>
  <c r="R345" i="2"/>
  <c r="M180" i="2"/>
  <c r="Q180" i="2"/>
  <c r="L181" i="2"/>
  <c r="N180" i="2"/>
  <c r="O180" i="2"/>
  <c r="O282" i="2"/>
  <c r="T282" i="2"/>
  <c r="N290" i="2"/>
  <c r="N283" i="2"/>
  <c r="Q282" i="2"/>
  <c r="R282" i="2"/>
  <c r="M167" i="2"/>
  <c r="Q167" i="2"/>
  <c r="L168" i="2"/>
  <c r="N167" i="2"/>
  <c r="O167" i="2"/>
  <c r="O48" i="2"/>
  <c r="T48" i="2"/>
  <c r="N48" i="2"/>
  <c r="Q48" i="2"/>
  <c r="R48" i="2"/>
  <c r="O283" i="2"/>
  <c r="T283" i="2"/>
  <c r="N280" i="2"/>
  <c r="N284" i="2"/>
  <c r="Q283" i="2"/>
  <c r="R283" i="2"/>
  <c r="M170" i="2"/>
  <c r="Q170" i="2"/>
  <c r="L158" i="2"/>
  <c r="L170" i="2"/>
  <c r="N170" i="2"/>
  <c r="O170" i="2"/>
  <c r="N56" i="1"/>
  <c r="N55" i="1"/>
  <c r="O55" i="1"/>
  <c r="P55" i="1"/>
  <c r="N69" i="1"/>
  <c r="O68" i="1"/>
  <c r="P68" i="1"/>
  <c r="O67" i="1"/>
  <c r="P67" i="1"/>
  <c r="O312" i="2"/>
  <c r="T312" i="2"/>
  <c r="N309" i="2"/>
  <c r="N312" i="2"/>
  <c r="Q312" i="2"/>
  <c r="R312" i="2"/>
  <c r="O252" i="2"/>
  <c r="T252" i="2"/>
  <c r="N250" i="2"/>
  <c r="N252" i="2"/>
  <c r="Q252" i="2"/>
  <c r="R252" i="2"/>
  <c r="Q204" i="2"/>
  <c r="N204" i="2"/>
  <c r="O204" i="2"/>
  <c r="M148" i="2"/>
  <c r="Q148" i="2"/>
  <c r="L139" i="2"/>
  <c r="L150" i="2"/>
  <c r="L148" i="2"/>
  <c r="N148" i="2"/>
  <c r="O148" i="2"/>
  <c r="O56" i="1"/>
  <c r="P56" i="1"/>
  <c r="M141" i="2"/>
  <c r="Q141" i="2"/>
  <c r="L146" i="2"/>
  <c r="L142" i="2"/>
  <c r="L141" i="2"/>
  <c r="N141" i="2"/>
  <c r="O141" i="2"/>
  <c r="L159" i="3"/>
  <c r="M53" i="3"/>
  <c r="O53" i="3"/>
  <c r="P53" i="3"/>
  <c r="M59" i="3"/>
  <c r="O59" i="3"/>
  <c r="M41" i="3"/>
  <c r="O41" i="3"/>
  <c r="N258" i="2"/>
  <c r="N255" i="2"/>
  <c r="Q255" i="2"/>
  <c r="M196" i="2"/>
  <c r="Q196" i="2"/>
  <c r="M195" i="2"/>
  <c r="Q195" i="2"/>
  <c r="M194" i="2"/>
  <c r="Q194" i="2"/>
  <c r="M193" i="2"/>
  <c r="Q193" i="2"/>
  <c r="M192" i="2"/>
  <c r="Q192" i="2"/>
  <c r="M191" i="2"/>
  <c r="Q191" i="2"/>
  <c r="M190" i="2"/>
  <c r="Q190" i="2"/>
  <c r="M189" i="2"/>
  <c r="Q189" i="2"/>
  <c r="M187" i="2"/>
  <c r="L190" i="2"/>
  <c r="L191" i="2"/>
  <c r="N191" i="2"/>
  <c r="O191" i="2"/>
  <c r="N123" i="2"/>
  <c r="Q123" i="2"/>
  <c r="N86" i="2"/>
  <c r="Q91" i="2"/>
  <c r="N84" i="2"/>
  <c r="N89" i="2"/>
  <c r="Q89" i="2"/>
  <c r="Q88" i="2"/>
  <c r="Q87" i="2"/>
  <c r="Q86" i="2"/>
  <c r="Q84" i="2"/>
  <c r="N82" i="2"/>
  <c r="Q82" i="2"/>
  <c r="N38" i="2"/>
  <c r="N46" i="2"/>
  <c r="N62" i="2"/>
  <c r="N53" i="2"/>
  <c r="N44" i="2"/>
  <c r="N32" i="2"/>
  <c r="N50" i="2"/>
  <c r="N43" i="2"/>
  <c r="N41" i="2"/>
  <c r="N24" i="2"/>
  <c r="N31" i="2"/>
  <c r="N27" i="2"/>
  <c r="N23" i="2"/>
  <c r="N25" i="2"/>
  <c r="N29" i="2"/>
  <c r="N28" i="2"/>
  <c r="N30" i="2"/>
  <c r="N26" i="2"/>
  <c r="N22" i="2"/>
  <c r="N18" i="2"/>
  <c r="N15" i="2"/>
  <c r="N19" i="2"/>
  <c r="N17" i="2"/>
  <c r="N12" i="2"/>
  <c r="N20" i="2"/>
  <c r="N13" i="2"/>
  <c r="N11" i="2"/>
  <c r="N9" i="2"/>
  <c r="N10" i="2"/>
  <c r="K43" i="1"/>
  <c r="L43" i="1"/>
  <c r="M43" i="1"/>
  <c r="C243" i="1"/>
  <c r="K239" i="1"/>
  <c r="O239" i="1"/>
  <c r="P239" i="1"/>
  <c r="Q239" i="1"/>
  <c r="L227" i="1"/>
  <c r="M227" i="1"/>
  <c r="M226" i="1"/>
  <c r="M224" i="1"/>
  <c r="L222" i="1"/>
  <c r="M222" i="1"/>
  <c r="M221" i="1"/>
  <c r="J205" i="1"/>
  <c r="N205" i="1"/>
  <c r="O205" i="1"/>
  <c r="N204" i="1"/>
  <c r="J204" i="1"/>
  <c r="O204" i="1"/>
  <c r="P205" i="1"/>
  <c r="P204" i="1"/>
  <c r="J185" i="1"/>
  <c r="N185" i="1"/>
  <c r="O185" i="1"/>
  <c r="N183" i="1"/>
  <c r="J183" i="1"/>
  <c r="O183" i="1"/>
  <c r="N187" i="1"/>
  <c r="J187" i="1"/>
  <c r="O187" i="1"/>
  <c r="P187" i="1"/>
  <c r="J186" i="1"/>
  <c r="N186" i="1"/>
  <c r="O186" i="1"/>
  <c r="P186" i="1"/>
  <c r="P185" i="1"/>
  <c r="J184" i="1"/>
  <c r="N184" i="1"/>
  <c r="O184" i="1"/>
  <c r="P184" i="1"/>
  <c r="P183" i="1"/>
  <c r="N150" i="1"/>
  <c r="J150" i="1"/>
  <c r="O150" i="1"/>
  <c r="P150" i="1"/>
  <c r="Q150" i="1"/>
  <c r="J149" i="1"/>
  <c r="N149" i="1"/>
  <c r="O149" i="1"/>
  <c r="P149" i="1"/>
  <c r="Q149" i="1"/>
  <c r="P148" i="1"/>
  <c r="Q148" i="1"/>
  <c r="N148" i="1"/>
  <c r="J148" i="1"/>
  <c r="O148" i="1"/>
  <c r="P147" i="1"/>
  <c r="Q147" i="1"/>
  <c r="N153" i="1"/>
  <c r="J153" i="1"/>
  <c r="O153" i="1"/>
  <c r="P153" i="1"/>
  <c r="N152" i="1"/>
  <c r="J152" i="1"/>
  <c r="O152" i="1"/>
  <c r="P152" i="1"/>
  <c r="N151" i="1"/>
  <c r="J151" i="1"/>
  <c r="O151" i="1"/>
  <c r="P151" i="1"/>
  <c r="M88" i="3"/>
  <c r="P88" i="3"/>
  <c r="L88" i="3"/>
  <c r="N88" i="3"/>
  <c r="O88" i="3"/>
  <c r="L187" i="2"/>
  <c r="M147" i="2"/>
  <c r="Q147" i="2"/>
  <c r="L140" i="2"/>
  <c r="L149" i="2"/>
  <c r="L147" i="2"/>
  <c r="N147" i="2"/>
  <c r="O147" i="2"/>
  <c r="M94" i="3"/>
  <c r="P94" i="3"/>
  <c r="L90" i="3"/>
  <c r="L94" i="3"/>
  <c r="N94" i="3"/>
  <c r="O94" i="3"/>
  <c r="O321" i="2"/>
  <c r="T321" i="2"/>
  <c r="N326" i="2"/>
  <c r="N324" i="2"/>
  <c r="N321" i="2"/>
  <c r="Q321" i="2"/>
  <c r="R321" i="2"/>
  <c r="O259" i="2"/>
  <c r="T259" i="2"/>
  <c r="Q259" i="2"/>
  <c r="R259" i="2"/>
  <c r="Q202" i="2"/>
  <c r="L201" i="2"/>
  <c r="N202" i="2"/>
  <c r="O202" i="2"/>
  <c r="M149" i="2"/>
  <c r="Q149" i="2"/>
  <c r="N149" i="2"/>
  <c r="O149" i="2"/>
  <c r="N343" i="2"/>
  <c r="O341" i="2"/>
  <c r="N335" i="2"/>
  <c r="Q341" i="2"/>
  <c r="R341" i="2"/>
  <c r="T341" i="2"/>
  <c r="O305" i="2"/>
  <c r="T305" i="2"/>
  <c r="N308" i="2"/>
  <c r="N305" i="2"/>
  <c r="Q305" i="2"/>
  <c r="R305" i="2"/>
  <c r="Q200" i="2"/>
  <c r="L197" i="2"/>
  <c r="L200" i="2"/>
  <c r="N200" i="2"/>
  <c r="O200" i="2"/>
  <c r="M143" i="2"/>
  <c r="Q143" i="2"/>
  <c r="L144" i="2"/>
  <c r="L143" i="2"/>
  <c r="N143" i="2"/>
  <c r="O143" i="2"/>
  <c r="O251" i="2"/>
  <c r="T251" i="2"/>
  <c r="N251" i="2"/>
  <c r="Q251" i="2"/>
  <c r="R251" i="2"/>
  <c r="M145" i="2"/>
  <c r="Q145" i="2"/>
  <c r="L145" i="2"/>
  <c r="N145" i="2"/>
  <c r="O145" i="2"/>
  <c r="O70" i="2"/>
  <c r="T70" i="2"/>
  <c r="O69" i="2"/>
  <c r="T68" i="2"/>
  <c r="O73" i="2"/>
  <c r="T73" i="2"/>
  <c r="N73" i="2"/>
  <c r="Q73" i="2"/>
  <c r="R73" i="2"/>
  <c r="N70" i="2"/>
  <c r="N222" i="1"/>
  <c r="Q184" i="1"/>
  <c r="K32" i="1"/>
  <c r="K33" i="1"/>
  <c r="L32" i="1"/>
  <c r="M32" i="1"/>
  <c r="N224" i="1"/>
  <c r="Q185" i="1"/>
  <c r="K35" i="1"/>
  <c r="K34" i="1"/>
  <c r="L33" i="1"/>
  <c r="M33" i="1"/>
  <c r="M92" i="3"/>
  <c r="P92" i="3"/>
  <c r="L95" i="3"/>
  <c r="L92" i="3"/>
  <c r="N92" i="3"/>
  <c r="O92" i="3"/>
  <c r="O323" i="2"/>
  <c r="T323" i="2"/>
  <c r="N322" i="2"/>
  <c r="N318" i="2"/>
  <c r="Q323" i="2"/>
  <c r="R323" i="2"/>
  <c r="O322" i="2"/>
  <c r="T322" i="2"/>
  <c r="N327" i="2"/>
  <c r="Q322" i="2"/>
  <c r="R322" i="2"/>
  <c r="O77" i="2"/>
  <c r="T77" i="2"/>
  <c r="N79" i="2"/>
  <c r="N76" i="2"/>
  <c r="N77" i="2"/>
  <c r="Q77" i="2"/>
  <c r="R77" i="2"/>
  <c r="O76" i="2"/>
  <c r="T76" i="2"/>
  <c r="N78" i="2"/>
  <c r="Q76" i="2"/>
  <c r="R76" i="2"/>
  <c r="N273" i="2"/>
  <c r="O271" i="2"/>
  <c r="T271" i="2"/>
  <c r="Q271" i="2"/>
  <c r="R271" i="2"/>
  <c r="O290" i="2"/>
  <c r="Q290" i="2"/>
  <c r="R290" i="2"/>
  <c r="T290" i="2"/>
  <c r="O280" i="2"/>
  <c r="T280" i="2"/>
  <c r="Q280" i="2"/>
  <c r="R280" i="2"/>
  <c r="L214" i="1"/>
  <c r="L213" i="1"/>
  <c r="M213" i="1"/>
  <c r="N213" i="1"/>
  <c r="K235" i="1"/>
  <c r="O235" i="1"/>
  <c r="P235" i="1"/>
  <c r="Q235" i="1"/>
  <c r="R235" i="1"/>
  <c r="O53" i="2"/>
  <c r="T53" i="2"/>
  <c r="Q53" i="2"/>
  <c r="R53" i="2"/>
  <c r="N51" i="1"/>
  <c r="O248" i="2"/>
  <c r="T248" i="2"/>
  <c r="N247" i="2"/>
  <c r="M162" i="3"/>
  <c r="P162" i="3"/>
  <c r="L163" i="3"/>
  <c r="L162" i="3"/>
  <c r="N162" i="3"/>
  <c r="O162" i="3"/>
  <c r="M104" i="3"/>
  <c r="P104" i="3"/>
  <c r="L106" i="3"/>
  <c r="L104" i="3"/>
  <c r="N104" i="3"/>
  <c r="O104" i="3"/>
  <c r="M103" i="3"/>
  <c r="P103" i="3"/>
  <c r="L103" i="3"/>
  <c r="N103" i="3"/>
  <c r="O103" i="3"/>
  <c r="M158" i="3"/>
  <c r="P158" i="3"/>
  <c r="L157" i="3"/>
  <c r="L158" i="3"/>
  <c r="N158" i="3"/>
  <c r="O158" i="3"/>
  <c r="N58" i="3"/>
  <c r="R58" i="3"/>
  <c r="M58" i="3"/>
  <c r="O58" i="3"/>
  <c r="P58" i="3"/>
  <c r="O338" i="2"/>
  <c r="T338" i="2"/>
  <c r="N338" i="2"/>
  <c r="Q338" i="2"/>
  <c r="R338" i="2"/>
  <c r="O337" i="2"/>
  <c r="T337" i="2"/>
  <c r="N340" i="2"/>
  <c r="Q337" i="2"/>
  <c r="R337" i="2"/>
  <c r="O336" i="2"/>
  <c r="T336" i="2"/>
  <c r="N339" i="2"/>
  <c r="Q336" i="2"/>
  <c r="R336" i="2"/>
  <c r="O279" i="2"/>
  <c r="T279" i="2"/>
  <c r="Q279" i="2"/>
  <c r="R279" i="2"/>
  <c r="O278" i="2"/>
  <c r="T278" i="2"/>
  <c r="N278" i="2"/>
  <c r="Q278" i="2"/>
  <c r="R278" i="2"/>
  <c r="M219" i="2"/>
  <c r="Q219" i="2"/>
  <c r="N219" i="2"/>
  <c r="O219" i="2"/>
  <c r="M218" i="2"/>
  <c r="Q218" i="2"/>
  <c r="L206" i="2"/>
  <c r="N218" i="2"/>
  <c r="O218" i="2"/>
  <c r="M165" i="2"/>
  <c r="N165" i="2"/>
  <c r="O165" i="2"/>
  <c r="M166" i="2"/>
  <c r="Q166" i="2"/>
  <c r="L162" i="2"/>
  <c r="L166" i="2"/>
  <c r="N166" i="2"/>
  <c r="O166" i="2"/>
  <c r="N98" i="2"/>
  <c r="N113" i="2"/>
  <c r="N112" i="2"/>
  <c r="Q112" i="2"/>
  <c r="R112" i="2"/>
  <c r="O112" i="2"/>
  <c r="N108" i="2"/>
  <c r="Q110" i="2"/>
  <c r="R110" i="2"/>
  <c r="O110" i="2"/>
  <c r="O114" i="2"/>
  <c r="T114" i="2"/>
  <c r="O113" i="2"/>
  <c r="T113" i="2"/>
  <c r="T112" i="2"/>
  <c r="T110" i="2"/>
  <c r="O93" i="2"/>
  <c r="O109" i="2"/>
  <c r="T109" i="2"/>
  <c r="O62" i="2"/>
  <c r="T62" i="2"/>
  <c r="O61" i="2"/>
  <c r="T61" i="2"/>
  <c r="O55" i="2"/>
  <c r="T55" i="2"/>
  <c r="O51" i="2"/>
  <c r="T51" i="2"/>
  <c r="Q51" i="2"/>
  <c r="R51" i="2"/>
  <c r="C169" i="3"/>
  <c r="C373" i="2"/>
  <c r="M165" i="3"/>
  <c r="P165" i="3"/>
  <c r="M164" i="3"/>
  <c r="P164" i="3"/>
  <c r="M163" i="3"/>
  <c r="P163" i="3"/>
  <c r="M161" i="3"/>
  <c r="P161" i="3"/>
  <c r="M160" i="3"/>
  <c r="P160" i="3"/>
  <c r="M159" i="3"/>
  <c r="P159" i="3"/>
  <c r="M157" i="3"/>
  <c r="P157" i="3"/>
  <c r="M156" i="3"/>
  <c r="P156" i="3"/>
  <c r="M155" i="3"/>
  <c r="P155" i="3"/>
  <c r="M154" i="3"/>
  <c r="P154" i="3"/>
  <c r="M153" i="3"/>
  <c r="P153" i="3"/>
  <c r="M147" i="3"/>
  <c r="P147" i="3"/>
  <c r="M145" i="3"/>
  <c r="P145" i="3"/>
  <c r="M144" i="3"/>
  <c r="P144" i="3"/>
  <c r="M140" i="3"/>
  <c r="P140" i="3"/>
  <c r="M139" i="3"/>
  <c r="P139" i="3"/>
  <c r="M137" i="3"/>
  <c r="P137" i="3"/>
  <c r="M135" i="3"/>
  <c r="P135" i="3"/>
  <c r="M134" i="3"/>
  <c r="P134" i="3"/>
  <c r="M133" i="3"/>
  <c r="P133" i="3"/>
  <c r="M132" i="3"/>
  <c r="P132" i="3"/>
  <c r="M131" i="3"/>
  <c r="P131" i="3"/>
  <c r="M125" i="3"/>
  <c r="P125" i="3"/>
  <c r="M124" i="3"/>
  <c r="P124" i="3"/>
  <c r="M122" i="3"/>
  <c r="M123" i="3"/>
  <c r="P123" i="3"/>
  <c r="P122" i="3"/>
  <c r="M121" i="3"/>
  <c r="P121" i="3"/>
  <c r="M120" i="3"/>
  <c r="P120" i="3"/>
  <c r="M119" i="3"/>
  <c r="P119" i="3"/>
  <c r="M118" i="3"/>
  <c r="P118" i="3"/>
  <c r="M117" i="3"/>
  <c r="P117" i="3"/>
  <c r="M116" i="3"/>
  <c r="P116" i="3"/>
  <c r="M115" i="3"/>
  <c r="P115" i="3"/>
  <c r="M114" i="3"/>
  <c r="P114" i="3"/>
  <c r="M108" i="3"/>
  <c r="P108" i="3"/>
  <c r="M107" i="3"/>
  <c r="P107" i="3"/>
  <c r="M106" i="3"/>
  <c r="P106" i="3"/>
  <c r="M105" i="3"/>
  <c r="P105" i="3"/>
  <c r="M102" i="3"/>
  <c r="P102" i="3"/>
  <c r="M101" i="3"/>
  <c r="P101" i="3"/>
  <c r="M100" i="3"/>
  <c r="P100" i="3"/>
  <c r="M99" i="3"/>
  <c r="P99" i="3"/>
  <c r="M98" i="3"/>
  <c r="P98" i="3"/>
  <c r="M97" i="3"/>
  <c r="P97" i="3"/>
  <c r="M96" i="3"/>
  <c r="P96" i="3"/>
  <c r="M95" i="3"/>
  <c r="P95" i="3"/>
  <c r="M93" i="3"/>
  <c r="P93" i="3"/>
  <c r="M91" i="3"/>
  <c r="P91" i="3"/>
  <c r="M90" i="3"/>
  <c r="P90" i="3"/>
  <c r="M89" i="3"/>
  <c r="P89" i="3"/>
  <c r="M87" i="3"/>
  <c r="P87" i="3"/>
  <c r="M86" i="3"/>
  <c r="P86" i="3"/>
  <c r="M85" i="3"/>
  <c r="P85" i="3"/>
  <c r="M84" i="3"/>
  <c r="P84" i="3"/>
  <c r="O78" i="3"/>
  <c r="O77" i="3"/>
  <c r="O76" i="3"/>
  <c r="O72" i="3"/>
  <c r="O71" i="3"/>
  <c r="O70" i="3"/>
  <c r="N63" i="3"/>
  <c r="R63" i="3"/>
  <c r="N62" i="3"/>
  <c r="R62" i="3"/>
  <c r="N61" i="3"/>
  <c r="R61" i="3"/>
  <c r="N60" i="3"/>
  <c r="R60" i="3"/>
  <c r="N59" i="3"/>
  <c r="R59" i="3"/>
  <c r="N57" i="3"/>
  <c r="R57" i="3"/>
  <c r="N56" i="3"/>
  <c r="R56" i="3"/>
  <c r="N55" i="3"/>
  <c r="R55" i="3"/>
  <c r="N54" i="3"/>
  <c r="R54" i="3"/>
  <c r="N53" i="3"/>
  <c r="R53" i="3"/>
  <c r="N52" i="3"/>
  <c r="R52" i="3"/>
  <c r="N51" i="3"/>
  <c r="R51" i="3"/>
  <c r="N45" i="3"/>
  <c r="R45" i="3"/>
  <c r="N44" i="3"/>
  <c r="R44" i="3"/>
  <c r="N43" i="3"/>
  <c r="R43" i="3"/>
  <c r="N42" i="3"/>
  <c r="R42" i="3"/>
  <c r="N41" i="3"/>
  <c r="R41" i="3"/>
  <c r="N40" i="3"/>
  <c r="R40" i="3"/>
  <c r="N39" i="3"/>
  <c r="R39" i="3"/>
  <c r="N38" i="3"/>
  <c r="R38" i="3"/>
  <c r="N37" i="3"/>
  <c r="R37" i="3"/>
  <c r="N36" i="3"/>
  <c r="R36" i="3"/>
  <c r="N35" i="3"/>
  <c r="R35" i="3"/>
  <c r="N34" i="3"/>
  <c r="R34" i="3"/>
  <c r="N29" i="3"/>
  <c r="R29" i="3"/>
  <c r="N28" i="3"/>
  <c r="R28" i="3"/>
  <c r="N27" i="3"/>
  <c r="R27" i="3"/>
  <c r="N26" i="3"/>
  <c r="R26" i="3"/>
  <c r="N25" i="3"/>
  <c r="R25" i="3"/>
  <c r="N20" i="3"/>
  <c r="R20" i="3"/>
  <c r="N19" i="3"/>
  <c r="R19" i="3"/>
  <c r="N18" i="3"/>
  <c r="R18" i="3"/>
  <c r="N17" i="3"/>
  <c r="R17" i="3"/>
  <c r="N16" i="3"/>
  <c r="R16" i="3"/>
  <c r="N15" i="3"/>
  <c r="R15" i="3"/>
  <c r="N14" i="3"/>
  <c r="R14" i="3"/>
  <c r="N13" i="3"/>
  <c r="R13" i="3"/>
  <c r="N12" i="3"/>
  <c r="R12" i="3"/>
  <c r="N11" i="3"/>
  <c r="R11" i="3"/>
  <c r="N10" i="3"/>
  <c r="R10" i="3"/>
  <c r="N9" i="3"/>
  <c r="R9" i="3"/>
  <c r="N8" i="3"/>
  <c r="R8" i="3"/>
  <c r="N368" i="2"/>
  <c r="Q368" i="2"/>
  <c r="R368" i="2"/>
  <c r="O368" i="2"/>
  <c r="N365" i="2"/>
  <c r="N369" i="2"/>
  <c r="Q367" i="2"/>
  <c r="R367" i="2"/>
  <c r="O367" i="2"/>
  <c r="M241" i="2"/>
  <c r="Q241" i="2"/>
  <c r="M240" i="2"/>
  <c r="Q240" i="2"/>
  <c r="M239" i="2"/>
  <c r="Q239" i="2"/>
  <c r="M238" i="2"/>
  <c r="Q238" i="2"/>
  <c r="M237" i="2"/>
  <c r="Q237" i="2"/>
  <c r="M236" i="2"/>
  <c r="Q236" i="2"/>
  <c r="M235" i="2"/>
  <c r="Q235" i="2"/>
  <c r="M234" i="2"/>
  <c r="Q234" i="2"/>
  <c r="M233" i="2"/>
  <c r="Q233" i="2"/>
  <c r="M232" i="2"/>
  <c r="Q232" i="2"/>
  <c r="M226" i="2"/>
  <c r="Q226" i="2"/>
  <c r="M225" i="2"/>
  <c r="Q225" i="2"/>
  <c r="M224" i="2"/>
  <c r="Q224" i="2"/>
  <c r="M221" i="2"/>
  <c r="Q221" i="2"/>
  <c r="M216" i="2"/>
  <c r="Q216" i="2"/>
  <c r="M215" i="2"/>
  <c r="Q215" i="2"/>
  <c r="M214" i="2"/>
  <c r="Q214" i="2"/>
  <c r="M213" i="2"/>
  <c r="Q213" i="2"/>
  <c r="M212" i="2"/>
  <c r="Q212" i="2"/>
  <c r="M211" i="2"/>
  <c r="Q211" i="2"/>
  <c r="M210" i="2"/>
  <c r="Q210" i="2"/>
  <c r="M208" i="2"/>
  <c r="Q208" i="2"/>
  <c r="M206" i="2"/>
  <c r="Q206" i="2"/>
  <c r="M205" i="2"/>
  <c r="Q205" i="2"/>
  <c r="Q203" i="2"/>
  <c r="Q201" i="2"/>
  <c r="Q197" i="2"/>
  <c r="M188" i="2"/>
  <c r="Q188" i="2"/>
  <c r="M181" i="2"/>
  <c r="Q181" i="2"/>
  <c r="M176" i="2"/>
  <c r="Q176" i="2"/>
  <c r="M172" i="2"/>
  <c r="Q172" i="2"/>
  <c r="M169" i="2"/>
  <c r="Q169" i="2"/>
  <c r="M168" i="2"/>
  <c r="Q168" i="2"/>
  <c r="M164" i="2"/>
  <c r="Q164" i="2"/>
  <c r="M163" i="2"/>
  <c r="Q163" i="2"/>
  <c r="M162" i="2"/>
  <c r="Q162" i="2"/>
  <c r="M161" i="2"/>
  <c r="Q161" i="2"/>
  <c r="M160" i="2"/>
  <c r="Q160" i="2"/>
  <c r="M159" i="2"/>
  <c r="Q159" i="2"/>
  <c r="M158" i="2"/>
  <c r="Q158" i="2"/>
  <c r="M157" i="2"/>
  <c r="Q157" i="2"/>
  <c r="M155" i="2"/>
  <c r="M153" i="2"/>
  <c r="Q153" i="2"/>
  <c r="M152" i="2"/>
  <c r="Q152" i="2"/>
  <c r="M151" i="2"/>
  <c r="Q151" i="2"/>
  <c r="M150" i="2"/>
  <c r="Q150" i="2"/>
  <c r="M146" i="2"/>
  <c r="Q146" i="2"/>
  <c r="M144" i="2"/>
  <c r="Q144" i="2"/>
  <c r="M142" i="2"/>
  <c r="Q142" i="2"/>
  <c r="M140" i="2"/>
  <c r="Q140" i="2"/>
  <c r="M139" i="2"/>
  <c r="Q139" i="2"/>
  <c r="M138" i="2"/>
  <c r="Q138" i="2"/>
  <c r="M154" i="2"/>
  <c r="Q137" i="2"/>
  <c r="M136" i="2"/>
  <c r="Q136" i="2"/>
  <c r="M135" i="2"/>
  <c r="Q135" i="2"/>
  <c r="M134" i="2"/>
  <c r="Q134" i="2"/>
  <c r="M133" i="2"/>
  <c r="Q133" i="2"/>
  <c r="M132" i="2"/>
  <c r="Q132" i="2"/>
  <c r="O370" i="2"/>
  <c r="T370" i="2"/>
  <c r="O369" i="2"/>
  <c r="T369" i="2"/>
  <c r="T368" i="2"/>
  <c r="T367" i="2"/>
  <c r="O365" i="2"/>
  <c r="T365" i="2"/>
  <c r="O364" i="2"/>
  <c r="T364" i="2"/>
  <c r="O362" i="2"/>
  <c r="T362" i="2"/>
  <c r="O361" i="2"/>
  <c r="T361" i="2"/>
  <c r="O359" i="2"/>
  <c r="T359" i="2"/>
  <c r="O358" i="2"/>
  <c r="T358" i="2"/>
  <c r="O357" i="2"/>
  <c r="T357" i="2"/>
  <c r="O356" i="2"/>
  <c r="T356" i="2"/>
  <c r="O355" i="2"/>
  <c r="T355" i="2"/>
  <c r="O354" i="2"/>
  <c r="T354" i="2"/>
  <c r="O349" i="2"/>
  <c r="T349" i="2"/>
  <c r="O344" i="2"/>
  <c r="T344" i="2"/>
  <c r="O343" i="2"/>
  <c r="T343" i="2"/>
  <c r="O340" i="2"/>
  <c r="T340" i="2"/>
  <c r="O339" i="2"/>
  <c r="T339" i="2"/>
  <c r="O335" i="2"/>
  <c r="T335" i="2"/>
  <c r="O334" i="2"/>
  <c r="T334" i="2"/>
  <c r="O333" i="2"/>
  <c r="T333" i="2"/>
  <c r="O329" i="2"/>
  <c r="T329" i="2"/>
  <c r="O328" i="2"/>
  <c r="T328" i="2"/>
  <c r="O327" i="2"/>
  <c r="T327" i="2"/>
  <c r="O326" i="2"/>
  <c r="T326" i="2"/>
  <c r="O324" i="2"/>
  <c r="T324" i="2"/>
  <c r="O320" i="2"/>
  <c r="T320" i="2"/>
  <c r="O319" i="2"/>
  <c r="T319" i="2"/>
  <c r="O318" i="2"/>
  <c r="T318" i="2"/>
  <c r="O317" i="2"/>
  <c r="T317" i="2"/>
  <c r="O316" i="2"/>
  <c r="T316" i="2"/>
  <c r="O313" i="2"/>
  <c r="T313" i="2"/>
  <c r="O310" i="2"/>
  <c r="T310" i="2"/>
  <c r="O309" i="2"/>
  <c r="T309" i="2"/>
  <c r="O308" i="2"/>
  <c r="T308" i="2"/>
  <c r="O307" i="2"/>
  <c r="T307" i="2"/>
  <c r="O306" i="2"/>
  <c r="T306" i="2"/>
  <c r="O304" i="2"/>
  <c r="T304" i="2"/>
  <c r="O303" i="2"/>
  <c r="T303" i="2"/>
  <c r="O302" i="2"/>
  <c r="T302" i="2"/>
  <c r="O301" i="2"/>
  <c r="T301" i="2"/>
  <c r="O300" i="2"/>
  <c r="T300" i="2"/>
  <c r="O299" i="2"/>
  <c r="T299" i="2"/>
  <c r="O298" i="2"/>
  <c r="T298" i="2"/>
  <c r="O297" i="2"/>
  <c r="T297" i="2"/>
  <c r="O296" i="2"/>
  <c r="T296" i="2"/>
  <c r="T293" i="2"/>
  <c r="T292" i="2"/>
  <c r="T291" i="2"/>
  <c r="O289" i="2"/>
  <c r="T289" i="2"/>
  <c r="O285" i="2"/>
  <c r="T285" i="2"/>
  <c r="O284" i="2"/>
  <c r="T284" i="2"/>
  <c r="O277" i="2"/>
  <c r="T277" i="2"/>
  <c r="O275" i="2"/>
  <c r="T275" i="2"/>
  <c r="O273" i="2"/>
  <c r="T273" i="2"/>
  <c r="O272" i="2"/>
  <c r="T272" i="2"/>
  <c r="O268" i="2"/>
  <c r="T268" i="2"/>
  <c r="O267" i="2"/>
  <c r="T267" i="2"/>
  <c r="O265" i="2"/>
  <c r="T265" i="2"/>
  <c r="O264" i="2"/>
  <c r="T264" i="2"/>
  <c r="O263" i="2"/>
  <c r="T263" i="2"/>
  <c r="O261" i="2"/>
  <c r="T261" i="2"/>
  <c r="O260" i="2"/>
  <c r="T260" i="2"/>
  <c r="O258" i="2"/>
  <c r="T258" i="2"/>
  <c r="O256" i="2"/>
  <c r="T256" i="2"/>
  <c r="O255" i="2"/>
  <c r="T255" i="2"/>
  <c r="O254" i="2"/>
  <c r="T254" i="2"/>
  <c r="O253" i="2"/>
  <c r="T253" i="2"/>
  <c r="O250" i="2"/>
  <c r="T250" i="2"/>
  <c r="O249" i="2"/>
  <c r="T249" i="2"/>
  <c r="O247" i="2"/>
  <c r="T247" i="2"/>
  <c r="L154" i="2"/>
  <c r="L138" i="2"/>
  <c r="N138" i="2"/>
  <c r="O138" i="2"/>
  <c r="L136" i="2"/>
  <c r="L135" i="2"/>
  <c r="N136" i="2"/>
  <c r="O136" i="2"/>
  <c r="N135" i="2"/>
  <c r="O135" i="2"/>
  <c r="L134" i="2"/>
  <c r="N134" i="2"/>
  <c r="O134" i="2"/>
  <c r="O126" i="2"/>
  <c r="T126" i="2"/>
  <c r="O125" i="2"/>
  <c r="T125" i="2"/>
  <c r="O124" i="2"/>
  <c r="T124" i="2"/>
  <c r="O123" i="2"/>
  <c r="T123" i="2"/>
  <c r="O122" i="2"/>
  <c r="T122" i="2"/>
  <c r="O121" i="2"/>
  <c r="T121" i="2"/>
  <c r="O120" i="2"/>
  <c r="T120" i="2"/>
  <c r="O108" i="2"/>
  <c r="T108" i="2"/>
  <c r="O95" i="2"/>
  <c r="O107" i="2"/>
  <c r="T107" i="2"/>
  <c r="O106" i="2"/>
  <c r="O105" i="2"/>
  <c r="T105" i="2"/>
  <c r="T104" i="2"/>
  <c r="O103" i="2"/>
  <c r="T103" i="2"/>
  <c r="O102" i="2"/>
  <c r="T102" i="2"/>
  <c r="O101" i="2"/>
  <c r="T101" i="2"/>
  <c r="O100" i="2"/>
  <c r="T100" i="2"/>
  <c r="O99" i="2"/>
  <c r="T99" i="2"/>
  <c r="O98" i="2"/>
  <c r="T98" i="2"/>
  <c r="T97" i="2"/>
  <c r="T93" i="2"/>
  <c r="O91" i="2"/>
  <c r="T91" i="2"/>
  <c r="O89" i="2"/>
  <c r="T89" i="2"/>
  <c r="O88" i="2"/>
  <c r="T88" i="2"/>
  <c r="O87" i="2"/>
  <c r="T87" i="2"/>
  <c r="O86" i="2"/>
  <c r="T86" i="2"/>
  <c r="O84" i="2"/>
  <c r="T84" i="2"/>
  <c r="O82" i="2"/>
  <c r="T82" i="2"/>
  <c r="O81" i="2"/>
  <c r="T81" i="2"/>
  <c r="O80" i="2"/>
  <c r="T80" i="2"/>
  <c r="O79" i="2"/>
  <c r="T79" i="2"/>
  <c r="O78" i="2"/>
  <c r="T78" i="2"/>
  <c r="O75" i="2"/>
  <c r="T75" i="2"/>
  <c r="O74" i="2"/>
  <c r="T74" i="2"/>
  <c r="O72" i="2"/>
  <c r="T72" i="2"/>
  <c r="O71" i="2"/>
  <c r="T71" i="2"/>
  <c r="O68" i="2"/>
  <c r="O50" i="2"/>
  <c r="T50" i="2"/>
  <c r="O49" i="2"/>
  <c r="T49" i="2"/>
  <c r="O46" i="2"/>
  <c r="T46" i="2"/>
  <c r="O45" i="2"/>
  <c r="T45" i="2"/>
  <c r="O44" i="2"/>
  <c r="T44" i="2"/>
  <c r="O43" i="2"/>
  <c r="T43" i="2"/>
  <c r="O42" i="2"/>
  <c r="T42" i="2"/>
  <c r="O41" i="2"/>
  <c r="T41" i="2"/>
  <c r="O40" i="2"/>
  <c r="T40" i="2"/>
  <c r="O39" i="2"/>
  <c r="T39" i="2"/>
  <c r="O38" i="2"/>
  <c r="T38" i="2"/>
  <c r="O37" i="2"/>
  <c r="T37" i="2"/>
  <c r="O35" i="2"/>
  <c r="O36" i="2"/>
  <c r="T36" i="2"/>
  <c r="O32" i="2"/>
  <c r="T32" i="2"/>
  <c r="O31" i="2"/>
  <c r="T31" i="2"/>
  <c r="O30" i="2"/>
  <c r="T30" i="2"/>
  <c r="O29" i="2"/>
  <c r="T29" i="2"/>
  <c r="O28" i="2"/>
  <c r="T28" i="2"/>
  <c r="O27" i="2"/>
  <c r="T27" i="2"/>
  <c r="O26" i="2"/>
  <c r="T26" i="2"/>
  <c r="O25" i="2"/>
  <c r="T25" i="2"/>
  <c r="O24" i="2"/>
  <c r="T24" i="2"/>
  <c r="O23" i="2"/>
  <c r="T23" i="2"/>
  <c r="O22" i="2"/>
  <c r="T22" i="2"/>
  <c r="O20" i="2"/>
  <c r="T20" i="2"/>
  <c r="O19" i="2"/>
  <c r="T19" i="2"/>
  <c r="O18" i="2"/>
  <c r="T18" i="2"/>
  <c r="O17" i="2"/>
  <c r="T17" i="2"/>
  <c r="O16" i="2"/>
  <c r="T16" i="2"/>
  <c r="O15" i="2"/>
  <c r="T15" i="2"/>
  <c r="O14" i="2"/>
  <c r="T14" i="2"/>
  <c r="O13" i="2"/>
  <c r="T13" i="2"/>
  <c r="O12" i="2"/>
  <c r="T12" i="2"/>
  <c r="O11" i="2"/>
  <c r="T11" i="2"/>
  <c r="O10" i="2"/>
  <c r="T10" i="2"/>
  <c r="O9" i="2"/>
  <c r="T8" i="2"/>
  <c r="L105" i="3"/>
  <c r="N105" i="3"/>
  <c r="O105" i="3"/>
  <c r="Q284" i="2"/>
  <c r="R284" i="2"/>
  <c r="N275" i="2"/>
  <c r="N277" i="2"/>
  <c r="Q277" i="2"/>
  <c r="R277" i="2"/>
  <c r="N349" i="2"/>
  <c r="Q339" i="2"/>
  <c r="R339" i="2"/>
  <c r="Q335" i="2"/>
  <c r="R335" i="2"/>
  <c r="Q55" i="2"/>
  <c r="R55" i="2"/>
  <c r="Q50" i="2"/>
  <c r="R50" i="2"/>
  <c r="Q340" i="2"/>
  <c r="R340" i="2"/>
  <c r="N328" i="2"/>
  <c r="Q334" i="2"/>
  <c r="R334" i="2"/>
  <c r="Q333" i="2"/>
  <c r="R333" i="2"/>
  <c r="Q285" i="2"/>
  <c r="R285" i="2"/>
  <c r="Q275" i="2"/>
  <c r="R275" i="2"/>
  <c r="L216" i="2"/>
  <c r="L214" i="2"/>
  <c r="N214" i="2"/>
  <c r="O214" i="2"/>
  <c r="L213" i="2"/>
  <c r="N213" i="2"/>
  <c r="O213" i="2"/>
  <c r="L212" i="2"/>
  <c r="N212" i="2"/>
  <c r="O212" i="2"/>
  <c r="L169" i="2"/>
  <c r="N168" i="2"/>
  <c r="O168" i="2"/>
  <c r="N164" i="2"/>
  <c r="O164" i="2"/>
  <c r="L107" i="3"/>
  <c r="N106" i="3"/>
  <c r="O106" i="3"/>
  <c r="L102" i="3"/>
  <c r="N102" i="3"/>
  <c r="O102" i="3"/>
  <c r="Q44" i="2"/>
  <c r="R44" i="2"/>
  <c r="Q43" i="2"/>
  <c r="R43" i="2"/>
  <c r="N179" i="1"/>
  <c r="J179" i="1"/>
  <c r="O179" i="1"/>
  <c r="N177" i="1"/>
  <c r="J177" i="1"/>
  <c r="O177" i="1"/>
  <c r="P177" i="1"/>
  <c r="Q177" i="1"/>
  <c r="Q308" i="2"/>
  <c r="R308" i="2"/>
  <c r="N307" i="2"/>
  <c r="Q307" i="2"/>
  <c r="R307" i="2"/>
  <c r="N201" i="2"/>
  <c r="O201" i="2"/>
  <c r="L151" i="2"/>
  <c r="N144" i="2"/>
  <c r="O144" i="2"/>
  <c r="N142" i="2"/>
  <c r="O142" i="2"/>
  <c r="L96" i="3"/>
  <c r="L98" i="3"/>
  <c r="N98" i="3"/>
  <c r="O98" i="3"/>
  <c r="L97" i="3"/>
  <c r="N97" i="3"/>
  <c r="O97" i="3"/>
  <c r="L196" i="2"/>
  <c r="N197" i="2"/>
  <c r="O197" i="2"/>
  <c r="Q108" i="2"/>
  <c r="R108" i="2"/>
  <c r="N101" i="2"/>
  <c r="N107" i="2"/>
  <c r="Q107" i="2"/>
  <c r="R107" i="2"/>
  <c r="N59" i="1"/>
  <c r="O54" i="1"/>
  <c r="P54" i="1"/>
  <c r="Q42" i="2"/>
  <c r="R42" i="2"/>
  <c r="L93" i="3"/>
  <c r="N93" i="3"/>
  <c r="O93" i="3"/>
  <c r="N169" i="2"/>
  <c r="O169" i="2"/>
  <c r="L160" i="2"/>
  <c r="L163" i="2"/>
  <c r="N163" i="2"/>
  <c r="O163" i="2"/>
  <c r="N162" i="2"/>
  <c r="O162" i="2"/>
  <c r="L85" i="3"/>
  <c r="M29" i="3"/>
  <c r="M28" i="3"/>
  <c r="M27" i="3"/>
  <c r="M26" i="3"/>
  <c r="M13" i="3"/>
  <c r="O13" i="3"/>
  <c r="P13" i="3"/>
  <c r="N304" i="2"/>
  <c r="N310" i="2"/>
  <c r="Q309" i="2"/>
  <c r="R309" i="2"/>
  <c r="N303" i="2"/>
  <c r="Q306" i="2"/>
  <c r="R306" i="2"/>
  <c r="N263" i="2"/>
  <c r="Q260" i="2"/>
  <c r="R260" i="2"/>
  <c r="N256" i="2"/>
  <c r="N261" i="2"/>
  <c r="Q258" i="2"/>
  <c r="R258" i="2"/>
  <c r="L193" i="2"/>
  <c r="L192" i="2"/>
  <c r="N193" i="2"/>
  <c r="O193" i="2"/>
  <c r="N192" i="2"/>
  <c r="O192" i="2"/>
  <c r="Q16" i="2"/>
  <c r="R16" i="2"/>
  <c r="Q15" i="2"/>
  <c r="R15" i="2"/>
  <c r="Q14" i="2"/>
  <c r="R14" i="2"/>
  <c r="N316" i="2"/>
  <c r="Q310" i="2"/>
  <c r="R310" i="2"/>
  <c r="N253" i="2"/>
  <c r="Q253" i="2"/>
  <c r="R253" i="2"/>
  <c r="N102" i="2"/>
  <c r="N105" i="2"/>
  <c r="Q105" i="2"/>
  <c r="R105" i="2"/>
  <c r="N104" i="2"/>
  <c r="Q104" i="2"/>
  <c r="R104" i="2"/>
  <c r="N103" i="2"/>
  <c r="Q103" i="2"/>
  <c r="R103" i="2"/>
  <c r="Q45" i="2"/>
  <c r="R45" i="2"/>
  <c r="Q41" i="2"/>
  <c r="R41" i="2"/>
  <c r="L91" i="3"/>
  <c r="N91" i="3"/>
  <c r="O91" i="3"/>
  <c r="N319" i="2"/>
  <c r="Q324" i="2"/>
  <c r="R324" i="2"/>
  <c r="N320" i="2"/>
  <c r="Q320" i="2"/>
  <c r="R320" i="2"/>
  <c r="Q268" i="2"/>
  <c r="R268" i="2"/>
  <c r="Q267" i="2"/>
  <c r="R267" i="2"/>
  <c r="L203" i="2"/>
  <c r="N203" i="2"/>
  <c r="O203" i="2"/>
  <c r="N150" i="2"/>
  <c r="O150" i="2"/>
  <c r="N146" i="2"/>
  <c r="O146" i="2"/>
  <c r="R88" i="2"/>
  <c r="R87" i="2"/>
  <c r="Q29" i="2"/>
  <c r="R29" i="2"/>
  <c r="Q28" i="2"/>
  <c r="R28" i="2"/>
  <c r="N71" i="3"/>
  <c r="M71" i="3"/>
  <c r="N77" i="3"/>
  <c r="M77" i="3"/>
  <c r="Q304" i="2"/>
  <c r="R304" i="2"/>
  <c r="Q27" i="2"/>
  <c r="R27" i="2"/>
  <c r="L195" i="2"/>
  <c r="L194" i="2"/>
  <c r="N194" i="2"/>
  <c r="O194" i="2"/>
  <c r="Q313" i="2"/>
  <c r="R313" i="2"/>
  <c r="L34" i="1"/>
  <c r="M34" i="1"/>
  <c r="Q186" i="1"/>
  <c r="Q326" i="2"/>
  <c r="R326" i="2"/>
  <c r="Q319" i="2"/>
  <c r="R319" i="2"/>
  <c r="N264" i="2"/>
  <c r="N265" i="2"/>
  <c r="Q265" i="2"/>
  <c r="R265" i="2"/>
  <c r="L205" i="2"/>
  <c r="L211" i="2"/>
  <c r="L224" i="2"/>
  <c r="N221" i="2"/>
  <c r="O221" i="2"/>
  <c r="N216" i="2"/>
  <c r="O216" i="2"/>
  <c r="L161" i="2"/>
  <c r="N161" i="2"/>
  <c r="O161" i="2"/>
  <c r="L153" i="2"/>
  <c r="N160" i="2"/>
  <c r="O160" i="2"/>
  <c r="N159" i="2"/>
  <c r="O159" i="2"/>
  <c r="N158" i="2"/>
  <c r="O158" i="2"/>
  <c r="Q109" i="2"/>
  <c r="R109" i="2"/>
  <c r="Q102" i="2"/>
  <c r="R102" i="2"/>
  <c r="Q61" i="2"/>
  <c r="R61" i="2"/>
  <c r="Q49" i="2"/>
  <c r="R49" i="2"/>
  <c r="N359" i="2"/>
  <c r="Q359" i="2"/>
  <c r="R359" i="2"/>
  <c r="Q303" i="2"/>
  <c r="R303" i="2"/>
  <c r="N75" i="2"/>
  <c r="Q75" i="2"/>
  <c r="R75" i="2"/>
  <c r="Q13" i="2"/>
  <c r="R13" i="2"/>
  <c r="N52" i="1"/>
  <c r="N211" i="2"/>
  <c r="O211" i="2"/>
  <c r="N155" i="2"/>
  <c r="O155" i="2"/>
  <c r="Q101" i="2"/>
  <c r="R101" i="2"/>
  <c r="Q40" i="2"/>
  <c r="R40" i="2"/>
  <c r="Q37" i="2"/>
  <c r="R37" i="2"/>
  <c r="L215" i="1"/>
  <c r="M215" i="1"/>
  <c r="N215" i="1"/>
  <c r="K23" i="1"/>
  <c r="Q19" i="2"/>
  <c r="R19" i="2"/>
  <c r="Q261" i="2"/>
  <c r="R261" i="2"/>
  <c r="N361" i="2"/>
  <c r="Q361" i="2"/>
  <c r="R361" i="2"/>
  <c r="L135" i="3"/>
  <c r="N135" i="3"/>
  <c r="O135" i="3"/>
  <c r="Q289" i="2"/>
  <c r="R289" i="2"/>
  <c r="N329" i="2"/>
  <c r="Q343" i="2"/>
  <c r="R343" i="2"/>
  <c r="N224" i="2"/>
  <c r="O224" i="2"/>
  <c r="Q316" i="2"/>
  <c r="R316" i="2"/>
  <c r="N140" i="2"/>
  <c r="O140" i="2"/>
  <c r="Q18" i="2"/>
  <c r="R18" i="2"/>
  <c r="Q344" i="2"/>
  <c r="R344" i="2"/>
  <c r="N300" i="2"/>
  <c r="Q300" i="2"/>
  <c r="R300" i="2"/>
  <c r="Q256" i="2"/>
  <c r="R256" i="2"/>
  <c r="L210" i="2"/>
  <c r="N210" i="2"/>
  <c r="O210" i="2"/>
  <c r="N157" i="2"/>
  <c r="O157" i="2"/>
  <c r="N99" i="2"/>
  <c r="Q99" i="2"/>
  <c r="R99" i="2"/>
  <c r="Q100" i="2"/>
  <c r="R100" i="2"/>
  <c r="Q38" i="2"/>
  <c r="R38" i="2"/>
  <c r="N215" i="2"/>
  <c r="O215" i="2"/>
  <c r="N172" i="2"/>
  <c r="O172" i="2"/>
  <c r="Q20" i="2"/>
  <c r="R20" i="2"/>
  <c r="N151" i="2"/>
  <c r="O151" i="2"/>
  <c r="R86" i="2"/>
  <c r="Q39" i="2"/>
  <c r="R39" i="2"/>
  <c r="N181" i="1"/>
  <c r="J181" i="1"/>
  <c r="O181" i="1"/>
  <c r="P181" i="1"/>
  <c r="Q181" i="1"/>
  <c r="Q152" i="1"/>
  <c r="L232" i="2"/>
  <c r="N80" i="2"/>
  <c r="Q78" i="2"/>
  <c r="R78" i="2"/>
  <c r="Q329" i="2"/>
  <c r="R329" i="2"/>
  <c r="N225" i="2"/>
  <c r="O225" i="2"/>
  <c r="Q113" i="2"/>
  <c r="R113" i="2"/>
  <c r="K27" i="1"/>
  <c r="L27" i="1"/>
  <c r="M27" i="1"/>
  <c r="N176" i="2"/>
  <c r="O176" i="2"/>
  <c r="Q46" i="2"/>
  <c r="R46" i="2"/>
  <c r="N176" i="1"/>
  <c r="J176" i="1"/>
  <c r="O176" i="1"/>
  <c r="P176" i="1"/>
  <c r="Q176" i="1"/>
  <c r="O58" i="1"/>
  <c r="P58" i="1"/>
  <c r="R239" i="1"/>
  <c r="N226" i="1"/>
  <c r="L219" i="1"/>
  <c r="M219" i="1"/>
  <c r="N219" i="1"/>
  <c r="M217" i="1"/>
  <c r="N217" i="1"/>
  <c r="J165" i="1"/>
  <c r="M165" i="1"/>
  <c r="P165" i="1"/>
  <c r="Q165" i="1"/>
  <c r="R165" i="1"/>
  <c r="N135" i="1"/>
  <c r="O135" i="1"/>
  <c r="P135" i="1"/>
  <c r="N122" i="1"/>
  <c r="O122" i="1"/>
  <c r="P122" i="1"/>
  <c r="K44" i="1"/>
  <c r="K42" i="1"/>
  <c r="K41" i="1"/>
  <c r="K40" i="1"/>
  <c r="K31" i="1"/>
  <c r="K30" i="1"/>
  <c r="K29" i="1"/>
  <c r="K28" i="1"/>
  <c r="K25" i="1"/>
  <c r="K24" i="1"/>
  <c r="K22" i="1"/>
  <c r="K21" i="1"/>
  <c r="L216" i="1"/>
  <c r="L212" i="1"/>
  <c r="L211" i="1"/>
  <c r="J203" i="1"/>
  <c r="J202" i="1"/>
  <c r="J201" i="1"/>
  <c r="J200" i="1"/>
  <c r="J199" i="1"/>
  <c r="J198" i="1"/>
  <c r="J182" i="1"/>
  <c r="J180" i="1"/>
  <c r="J173" i="1"/>
  <c r="J147" i="1"/>
  <c r="J146" i="1"/>
  <c r="K237" i="1"/>
  <c r="O237" i="1"/>
  <c r="P237" i="1"/>
  <c r="Q237" i="1"/>
  <c r="R237" i="1"/>
  <c r="K236" i="1"/>
  <c r="O236" i="1"/>
  <c r="P236" i="1"/>
  <c r="Q236" i="1"/>
  <c r="R236" i="1"/>
  <c r="N202" i="1"/>
  <c r="O202" i="1"/>
  <c r="P202" i="1"/>
  <c r="Q202" i="1"/>
  <c r="N201" i="1"/>
  <c r="O201" i="1"/>
  <c r="P201" i="1"/>
  <c r="Q201" i="1"/>
  <c r="P175" i="1"/>
  <c r="Q175" i="1"/>
  <c r="N146" i="1"/>
  <c r="O146" i="1"/>
  <c r="N134" i="1"/>
  <c r="O134" i="1"/>
  <c r="P134" i="1"/>
  <c r="N121" i="1"/>
  <c r="O121" i="1"/>
  <c r="P121" i="1"/>
  <c r="N108" i="1"/>
  <c r="O108" i="1"/>
  <c r="P108" i="1"/>
  <c r="L25" i="1"/>
  <c r="M25" i="1"/>
  <c r="N297" i="2"/>
  <c r="L238" i="2"/>
  <c r="N238" i="2"/>
  <c r="O238" i="2"/>
  <c r="L236" i="2"/>
  <c r="N236" i="2"/>
  <c r="O236" i="2"/>
  <c r="L234" i="2"/>
  <c r="N234" i="2"/>
  <c r="O234" i="2"/>
  <c r="L132" i="2"/>
  <c r="N68" i="2"/>
  <c r="Q17" i="2"/>
  <c r="R17" i="2"/>
  <c r="Q30" i="2"/>
  <c r="R30" i="2"/>
  <c r="N190" i="2"/>
  <c r="O190" i="2"/>
  <c r="R89" i="2"/>
  <c r="Q79" i="2"/>
  <c r="R79" i="2"/>
  <c r="N74" i="2"/>
  <c r="Q74" i="2"/>
  <c r="R74" i="2"/>
  <c r="M214" i="1"/>
  <c r="N214" i="1"/>
  <c r="L29" i="1"/>
  <c r="K238" i="1"/>
  <c r="O238" i="1"/>
  <c r="P238" i="1"/>
  <c r="Q238" i="1"/>
  <c r="R238" i="1"/>
  <c r="N114" i="1"/>
  <c r="O114" i="1"/>
  <c r="P114" i="1"/>
  <c r="N113" i="1"/>
  <c r="O113" i="1"/>
  <c r="P113" i="1"/>
  <c r="N112" i="1"/>
  <c r="O112" i="1"/>
  <c r="P112" i="1"/>
  <c r="N111" i="1"/>
  <c r="O111" i="1"/>
  <c r="P111" i="1"/>
  <c r="N110" i="1"/>
  <c r="O110" i="1"/>
  <c r="P110" i="1"/>
  <c r="N109" i="1"/>
  <c r="O109" i="1"/>
  <c r="N107" i="1"/>
  <c r="O107" i="1"/>
  <c r="P107" i="1"/>
  <c r="N106" i="1"/>
  <c r="N140" i="1"/>
  <c r="O140" i="1"/>
  <c r="P140" i="1"/>
  <c r="N139" i="1"/>
  <c r="O139" i="1"/>
  <c r="P139" i="1"/>
  <c r="N138" i="1"/>
  <c r="O138" i="1"/>
  <c r="P138" i="1"/>
  <c r="N137" i="1"/>
  <c r="O137" i="1"/>
  <c r="P137" i="1"/>
  <c r="N136" i="1"/>
  <c r="O136" i="1"/>
  <c r="P136" i="1"/>
  <c r="N133" i="1"/>
  <c r="O133" i="1"/>
  <c r="P133" i="1"/>
  <c r="N132" i="1"/>
  <c r="N126" i="1"/>
  <c r="N127" i="1"/>
  <c r="O127" i="1"/>
  <c r="P127" i="1"/>
  <c r="O126" i="1"/>
  <c r="P126" i="1"/>
  <c r="P125" i="1"/>
  <c r="N124" i="1"/>
  <c r="O124" i="1"/>
  <c r="P124" i="1"/>
  <c r="N123" i="1"/>
  <c r="O123" i="1"/>
  <c r="P123" i="1"/>
  <c r="N120" i="1"/>
  <c r="O120" i="1"/>
  <c r="P120" i="1"/>
  <c r="N119" i="1"/>
  <c r="L12" i="1"/>
  <c r="M12" i="1"/>
  <c r="N12" i="1"/>
  <c r="L10" i="1"/>
  <c r="M10" i="1"/>
  <c r="N10" i="1"/>
  <c r="N63" i="1"/>
  <c r="O63" i="1"/>
  <c r="P63" i="1"/>
  <c r="N53" i="1"/>
  <c r="O59" i="1"/>
  <c r="O53" i="1"/>
  <c r="P53" i="1"/>
  <c r="N364" i="2"/>
  <c r="Q364" i="2"/>
  <c r="R364" i="2"/>
  <c r="M20" i="3"/>
  <c r="O20" i="3"/>
  <c r="P20" i="3"/>
  <c r="M19" i="3"/>
  <c r="O19" i="3"/>
  <c r="P19" i="3"/>
  <c r="M18" i="3"/>
  <c r="O18" i="3"/>
  <c r="P18" i="3"/>
  <c r="L164" i="3"/>
  <c r="L165" i="3"/>
  <c r="N165" i="3"/>
  <c r="O165" i="3"/>
  <c r="N164" i="3"/>
  <c r="O164" i="3"/>
  <c r="N163" i="3"/>
  <c r="O163" i="3"/>
  <c r="L161" i="3"/>
  <c r="N161" i="3"/>
  <c r="O161" i="3"/>
  <c r="L160" i="3"/>
  <c r="N160" i="3"/>
  <c r="O160" i="3"/>
  <c r="N159" i="3"/>
  <c r="O159" i="3"/>
  <c r="N157" i="3"/>
  <c r="O157" i="3"/>
  <c r="L156" i="3"/>
  <c r="N156" i="3"/>
  <c r="O156" i="3"/>
  <c r="L155" i="3"/>
  <c r="N155" i="3"/>
  <c r="O155" i="3"/>
  <c r="L154" i="3"/>
  <c r="L147" i="3"/>
  <c r="N147" i="3"/>
  <c r="O147" i="3"/>
  <c r="L144" i="3"/>
  <c r="L145" i="3"/>
  <c r="N145" i="3"/>
  <c r="O145" i="3"/>
  <c r="N144" i="3"/>
  <c r="O144" i="3"/>
  <c r="N140" i="3"/>
  <c r="O140" i="3"/>
  <c r="L137" i="3"/>
  <c r="N139" i="3"/>
  <c r="O139" i="3"/>
  <c r="N137" i="3"/>
  <c r="O137" i="3"/>
  <c r="L133" i="3"/>
  <c r="L134" i="3"/>
  <c r="N134" i="3"/>
  <c r="O134" i="3"/>
  <c r="N133" i="3"/>
  <c r="O133" i="3"/>
  <c r="L131" i="3"/>
  <c r="L125" i="3"/>
  <c r="N125" i="3"/>
  <c r="O125" i="3"/>
  <c r="L124" i="3"/>
  <c r="N124" i="3"/>
  <c r="O124" i="3"/>
  <c r="L122" i="3"/>
  <c r="N122" i="3"/>
  <c r="O122" i="3"/>
  <c r="L123" i="3"/>
  <c r="N123" i="3"/>
  <c r="O123" i="3"/>
  <c r="L121" i="3"/>
  <c r="N121" i="3"/>
  <c r="O121" i="3"/>
  <c r="L120" i="3"/>
  <c r="N120" i="3"/>
  <c r="O120" i="3"/>
  <c r="L119" i="3"/>
  <c r="N119" i="3"/>
  <c r="O119" i="3"/>
  <c r="L118" i="3"/>
  <c r="N118" i="3"/>
  <c r="O118" i="3"/>
  <c r="L117" i="3"/>
  <c r="N117" i="3"/>
  <c r="O117" i="3"/>
  <c r="L116" i="3"/>
  <c r="N116" i="3"/>
  <c r="O116" i="3"/>
  <c r="L115" i="3"/>
  <c r="L100" i="3"/>
  <c r="L108" i="3"/>
  <c r="N108" i="3"/>
  <c r="N107" i="3"/>
  <c r="L101" i="3"/>
  <c r="N101" i="3"/>
  <c r="N100" i="3"/>
  <c r="L99" i="3"/>
  <c r="N99" i="3"/>
  <c r="N96" i="3"/>
  <c r="N95" i="3"/>
  <c r="N90" i="3"/>
  <c r="L89" i="3"/>
  <c r="N89" i="3"/>
  <c r="L86" i="3"/>
  <c r="O108" i="3"/>
  <c r="O107" i="3"/>
  <c r="O101" i="3"/>
  <c r="O100" i="3"/>
  <c r="O99" i="3"/>
  <c r="O96" i="3"/>
  <c r="O95" i="3"/>
  <c r="O90" i="3"/>
  <c r="O89" i="3"/>
  <c r="L84" i="3"/>
  <c r="M63" i="3"/>
  <c r="O63" i="3"/>
  <c r="P63" i="3"/>
  <c r="M62" i="3"/>
  <c r="O62" i="3"/>
  <c r="P62" i="3"/>
  <c r="M61" i="3"/>
  <c r="O61" i="3"/>
  <c r="P61" i="3"/>
  <c r="M60" i="3"/>
  <c r="O60" i="3"/>
  <c r="P60" i="3"/>
  <c r="P59" i="3"/>
  <c r="M57" i="3"/>
  <c r="O57" i="3"/>
  <c r="P57" i="3"/>
  <c r="M56" i="3"/>
  <c r="O56" i="3"/>
  <c r="P56" i="3"/>
  <c r="M55" i="3"/>
  <c r="O55" i="3"/>
  <c r="P55" i="3"/>
  <c r="M54" i="3"/>
  <c r="O54" i="3"/>
  <c r="P54" i="3"/>
  <c r="M45" i="3"/>
  <c r="O45" i="3"/>
  <c r="P45" i="3"/>
  <c r="M44" i="3"/>
  <c r="O44" i="3"/>
  <c r="P44" i="3"/>
  <c r="M43" i="3"/>
  <c r="O43" i="3"/>
  <c r="P43" i="3"/>
  <c r="P41" i="3"/>
  <c r="M40" i="3"/>
  <c r="O40" i="3"/>
  <c r="P40" i="3"/>
  <c r="M38" i="3"/>
  <c r="M39" i="3"/>
  <c r="O39" i="3"/>
  <c r="P39" i="3"/>
  <c r="O38" i="3"/>
  <c r="P38" i="3"/>
  <c r="M37" i="3"/>
  <c r="O37" i="3"/>
  <c r="P37" i="3"/>
  <c r="M36" i="3"/>
  <c r="O36" i="3"/>
  <c r="P36" i="3"/>
  <c r="M42" i="3"/>
  <c r="O42" i="3"/>
  <c r="M17" i="3"/>
  <c r="O17" i="3"/>
  <c r="M14" i="3"/>
  <c r="O14" i="3"/>
  <c r="M12" i="3"/>
  <c r="O12" i="3"/>
  <c r="N226" i="2"/>
  <c r="N208" i="2"/>
  <c r="N181" i="2"/>
  <c r="N153" i="2"/>
  <c r="O153" i="2"/>
  <c r="Q80" i="2"/>
  <c r="R80" i="2"/>
  <c r="L240" i="2"/>
  <c r="N240" i="2"/>
  <c r="O240" i="2"/>
  <c r="L239" i="2"/>
  <c r="N239" i="2"/>
  <c r="O239" i="2"/>
  <c r="Q318" i="2"/>
  <c r="R318" i="2"/>
  <c r="Q327" i="2"/>
  <c r="R327" i="2"/>
  <c r="L241" i="2"/>
  <c r="N241" i="2"/>
  <c r="L235" i="2"/>
  <c r="N235" i="2"/>
  <c r="N73" i="1"/>
  <c r="O69" i="1"/>
  <c r="P69" i="1"/>
  <c r="O72" i="1"/>
  <c r="P72" i="1"/>
  <c r="R167" i="1"/>
  <c r="J164" i="1"/>
  <c r="M164" i="1"/>
  <c r="P164" i="1"/>
  <c r="Q164" i="1"/>
  <c r="R164" i="1"/>
  <c r="J163" i="1"/>
  <c r="M163" i="1"/>
  <c r="P163" i="1"/>
  <c r="Q163" i="1"/>
  <c r="R163" i="1"/>
  <c r="J162" i="1"/>
  <c r="M162" i="1"/>
  <c r="P162" i="1"/>
  <c r="Q162" i="1"/>
  <c r="R162" i="1"/>
  <c r="J161" i="1"/>
  <c r="M161" i="1"/>
  <c r="P161" i="1"/>
  <c r="Q161" i="1"/>
  <c r="R161" i="1"/>
  <c r="J159" i="1"/>
  <c r="N180" i="1"/>
  <c r="O180" i="1"/>
  <c r="P180" i="1"/>
  <c r="N99" i="1"/>
  <c r="N101" i="1"/>
  <c r="O101" i="1"/>
  <c r="O99" i="1"/>
  <c r="N97" i="1"/>
  <c r="O97" i="1"/>
  <c r="N98" i="1"/>
  <c r="O98" i="1"/>
  <c r="J160" i="1"/>
  <c r="M160" i="1"/>
  <c r="P160" i="1"/>
  <c r="Q160" i="1"/>
  <c r="M159" i="1"/>
  <c r="P159" i="1"/>
  <c r="Q159" i="1"/>
  <c r="N96" i="1"/>
  <c r="L152" i="2"/>
  <c r="N139" i="2"/>
  <c r="O139" i="2"/>
  <c r="Q94" i="2"/>
  <c r="R94" i="2"/>
  <c r="N61" i="1"/>
  <c r="N62" i="1"/>
  <c r="N50" i="1"/>
  <c r="N49" i="1"/>
  <c r="O241" i="2"/>
  <c r="O208" i="2"/>
  <c r="N196" i="2"/>
  <c r="O196" i="2"/>
  <c r="N125" i="2"/>
  <c r="Q125" i="2"/>
  <c r="R125" i="2"/>
  <c r="L237" i="2"/>
  <c r="N237" i="2"/>
  <c r="N206" i="2"/>
  <c r="N205" i="2"/>
  <c r="N195" i="2"/>
  <c r="L189" i="2"/>
  <c r="N189" i="2"/>
  <c r="N152" i="2"/>
  <c r="N182" i="1"/>
  <c r="O182" i="1"/>
  <c r="P182" i="1"/>
  <c r="Q182" i="1"/>
  <c r="Q187" i="1"/>
  <c r="M16" i="3"/>
  <c r="M15" i="3"/>
  <c r="M11" i="3"/>
  <c r="M10" i="3"/>
  <c r="M9" i="3"/>
  <c r="M8" i="3"/>
  <c r="Q32" i="2"/>
  <c r="Q151" i="1"/>
  <c r="L153" i="3"/>
  <c r="L132" i="3"/>
  <c r="L87" i="3"/>
  <c r="N114" i="2"/>
  <c r="Q114" i="2"/>
  <c r="Q97" i="2"/>
  <c r="Q95" i="2"/>
  <c r="Q98" i="2"/>
  <c r="R95" i="2"/>
  <c r="Q36" i="2"/>
  <c r="R36" i="2"/>
  <c r="L114" i="3"/>
  <c r="N72" i="3"/>
  <c r="M72" i="3"/>
  <c r="M70" i="3"/>
  <c r="M52" i="3"/>
  <c r="M51" i="3"/>
  <c r="M35" i="3"/>
  <c r="M76" i="3"/>
  <c r="M78" i="3"/>
  <c r="N78" i="3"/>
  <c r="N76" i="3"/>
  <c r="N70" i="3"/>
  <c r="P42" i="3"/>
  <c r="M34" i="3"/>
  <c r="M25" i="3"/>
  <c r="O16" i="3"/>
  <c r="P16" i="3"/>
  <c r="O15" i="3"/>
  <c r="P15" i="3"/>
  <c r="P14" i="3"/>
  <c r="P12" i="3"/>
  <c r="O11" i="3"/>
  <c r="P11" i="3"/>
  <c r="O10" i="3"/>
  <c r="P10" i="3"/>
  <c r="Q370" i="2"/>
  <c r="Q369" i="2"/>
  <c r="Q365" i="2"/>
  <c r="N358" i="2"/>
  <c r="N357" i="2"/>
  <c r="N356" i="2"/>
  <c r="N355" i="2"/>
  <c r="N354" i="2"/>
  <c r="L133" i="2"/>
  <c r="N299" i="2"/>
  <c r="N301" i="2"/>
  <c r="N298" i="2"/>
  <c r="N296" i="2"/>
  <c r="N254" i="2"/>
  <c r="N249" i="2"/>
  <c r="N248" i="2"/>
  <c r="O237" i="2"/>
  <c r="L233" i="2"/>
  <c r="N124" i="2"/>
  <c r="Q124" i="2"/>
  <c r="R124" i="2"/>
  <c r="N126" i="2"/>
  <c r="Q126" i="2"/>
  <c r="R126" i="2"/>
  <c r="R123" i="2"/>
  <c r="N122" i="2"/>
  <c r="N121" i="2"/>
  <c r="N120" i="2"/>
  <c r="R91" i="2"/>
  <c r="N72" i="2"/>
  <c r="N71" i="2"/>
  <c r="N69" i="2"/>
  <c r="Q62" i="2"/>
  <c r="Q35" i="2"/>
  <c r="Q25" i="2"/>
  <c r="R25" i="2"/>
  <c r="Q26" i="2"/>
  <c r="R26" i="2"/>
  <c r="Q23" i="2"/>
  <c r="R23" i="2"/>
  <c r="K240" i="1"/>
  <c r="O240" i="1"/>
  <c r="P240" i="1"/>
  <c r="Q240" i="1"/>
  <c r="R240" i="1"/>
  <c r="O234" i="1"/>
  <c r="O233" i="1"/>
  <c r="K234" i="1"/>
  <c r="K233" i="1"/>
  <c r="N203" i="1"/>
  <c r="O203" i="1"/>
  <c r="N200" i="1"/>
  <c r="O200" i="1"/>
  <c r="N199" i="1"/>
  <c r="O199" i="1"/>
  <c r="N198" i="1"/>
  <c r="O198" i="1"/>
  <c r="N193" i="1"/>
  <c r="N192" i="1"/>
  <c r="J193" i="1"/>
  <c r="J192" i="1"/>
  <c r="N173" i="1"/>
  <c r="O173" i="1"/>
  <c r="N147" i="1"/>
  <c r="O147" i="1"/>
  <c r="L15" i="1"/>
  <c r="L14" i="1"/>
  <c r="L13" i="1"/>
  <c r="L11" i="1"/>
  <c r="L9" i="1"/>
  <c r="L8" i="1"/>
  <c r="R84" i="2"/>
  <c r="P17" i="3"/>
  <c r="Q263" i="2"/>
  <c r="R263" i="2"/>
  <c r="Q264" i="2"/>
  <c r="R264" i="2"/>
  <c r="O235" i="2"/>
  <c r="R81" i="2"/>
  <c r="R35" i="2"/>
  <c r="O181" i="2"/>
  <c r="R82" i="2"/>
  <c r="R365" i="2"/>
  <c r="R369" i="2"/>
  <c r="R370" i="2"/>
  <c r="Q358" i="2"/>
  <c r="R358" i="2"/>
  <c r="Q362" i="2"/>
  <c r="R362" i="2"/>
  <c r="Q357" i="2"/>
  <c r="R357" i="2"/>
  <c r="Q356" i="2"/>
  <c r="R356" i="2"/>
  <c r="Q328" i="2"/>
  <c r="R328" i="2"/>
  <c r="Q273" i="2"/>
  <c r="R273" i="2"/>
  <c r="O226" i="2"/>
  <c r="O205" i="2"/>
  <c r="R97" i="2"/>
  <c r="R32" i="2"/>
  <c r="Q122" i="2"/>
  <c r="R122" i="2"/>
  <c r="R98" i="2"/>
  <c r="Q272" i="2"/>
  <c r="O193" i="1"/>
  <c r="P193" i="1"/>
  <c r="Q193" i="1"/>
  <c r="O192" i="1"/>
  <c r="P192" i="1"/>
  <c r="Q192" i="1"/>
  <c r="M216" i="1"/>
  <c r="N216" i="1"/>
  <c r="L44" i="1"/>
  <c r="M44" i="1"/>
  <c r="L42" i="1"/>
  <c r="M42" i="1"/>
  <c r="L41" i="1"/>
  <c r="M41" i="1"/>
  <c r="L35" i="1"/>
  <c r="M35" i="1"/>
  <c r="L31" i="1"/>
  <c r="M31" i="1"/>
  <c r="L30" i="1"/>
  <c r="M30" i="1"/>
  <c r="L28" i="1"/>
  <c r="M28" i="1"/>
  <c r="N221" i="1"/>
  <c r="N227" i="1"/>
  <c r="Q205" i="1"/>
  <c r="Q204" i="1"/>
  <c r="P203" i="1"/>
  <c r="Q203" i="1"/>
  <c r="P200" i="1"/>
  <c r="Q200" i="1"/>
  <c r="P179" i="1"/>
  <c r="P174" i="1"/>
  <c r="Q183" i="1"/>
  <c r="Q180" i="1"/>
  <c r="Q179" i="1"/>
  <c r="Q174" i="1"/>
  <c r="Q153" i="1"/>
  <c r="P101" i="1"/>
  <c r="M15" i="1"/>
  <c r="M14" i="1"/>
  <c r="N14" i="1"/>
  <c r="M13" i="1"/>
  <c r="N13" i="1"/>
  <c r="M11" i="1"/>
  <c r="N11" i="1"/>
  <c r="Q349" i="2"/>
  <c r="R349" i="2"/>
  <c r="Q317" i="2"/>
  <c r="Q302" i="2"/>
  <c r="R317" i="2"/>
  <c r="R302" i="2"/>
  <c r="Q299" i="2"/>
  <c r="Q301" i="2"/>
  <c r="R272" i="2"/>
  <c r="R255" i="2"/>
  <c r="Q250" i="2"/>
  <c r="R250" i="2"/>
  <c r="Q254" i="2"/>
  <c r="O206" i="2"/>
  <c r="O195" i="2"/>
  <c r="O189" i="2"/>
  <c r="O152" i="2"/>
  <c r="R114" i="2"/>
  <c r="Q72" i="2"/>
  <c r="R72" i="2"/>
  <c r="Q22" i="2"/>
  <c r="R22" i="2"/>
  <c r="Q12" i="2"/>
  <c r="R12" i="2"/>
  <c r="Q11" i="2"/>
  <c r="R11" i="2"/>
  <c r="R62" i="2"/>
  <c r="Q31" i="2"/>
  <c r="R31" i="2"/>
  <c r="Q24" i="2"/>
  <c r="R24" i="2"/>
  <c r="R299" i="2"/>
  <c r="R301" i="2"/>
  <c r="R254" i="2"/>
  <c r="P233" i="1"/>
  <c r="P234" i="1"/>
  <c r="P97" i="1"/>
  <c r="P98" i="1"/>
  <c r="P99" i="1"/>
  <c r="P59" i="1"/>
  <c r="O62" i="1"/>
  <c r="P62" i="1"/>
  <c r="O73" i="1"/>
  <c r="P73" i="1"/>
  <c r="O61" i="1"/>
  <c r="P61" i="1"/>
  <c r="O70" i="1"/>
  <c r="P70" i="1"/>
  <c r="S161" i="1"/>
  <c r="S162" i="1"/>
  <c r="S163" i="1"/>
  <c r="S164" i="1"/>
  <c r="S165" i="1"/>
  <c r="S167" i="1"/>
  <c r="J80" i="1"/>
  <c r="J81" i="1"/>
  <c r="J82" i="1"/>
  <c r="J83" i="1"/>
  <c r="J84" i="1"/>
  <c r="J85" i="1"/>
  <c r="J86" i="1"/>
  <c r="J87" i="1"/>
  <c r="J88" i="1"/>
  <c r="J89" i="1"/>
  <c r="J90" i="1"/>
</calcChain>
</file>

<file path=xl/comments1.xml><?xml version="1.0" encoding="utf-8"?>
<comments xmlns="http://schemas.openxmlformats.org/spreadsheetml/2006/main">
  <authors>
    <author>Author</author>
  </authors>
  <commentList>
    <comment ref="C151" authorId="0" shapeId="0">
      <text>
        <r>
          <rPr>
            <b/>
            <sz val="11"/>
            <color theme="1"/>
            <rFont val="Calibri"/>
            <family val="2"/>
            <scheme val="minor"/>
          </rPr>
          <t>Author:</t>
        </r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<sst xmlns="http://schemas.openxmlformats.org/spreadsheetml/2006/main" count="2227" uniqueCount="287">
  <si>
    <t>Name</t>
  </si>
  <si>
    <t>SAPA No</t>
  </si>
  <si>
    <t>Grading</t>
  </si>
  <si>
    <t>T 1</t>
  </si>
  <si>
    <t>T 2</t>
  </si>
  <si>
    <t>T 3</t>
  </si>
  <si>
    <t>T 4</t>
  </si>
  <si>
    <t>T 5</t>
  </si>
  <si>
    <t>T 6</t>
  </si>
  <si>
    <t>Total</t>
  </si>
  <si>
    <t xml:space="preserve"> </t>
  </si>
  <si>
    <t>Air Pistol Men</t>
  </si>
  <si>
    <t>Air Pistol Ladies</t>
  </si>
  <si>
    <t>Center Fire</t>
  </si>
  <si>
    <t>M</t>
  </si>
  <si>
    <t>G</t>
  </si>
  <si>
    <t>S</t>
  </si>
  <si>
    <t>B</t>
  </si>
  <si>
    <t>HM</t>
  </si>
  <si>
    <t>Police Pistol A</t>
  </si>
  <si>
    <t>Police Pistol B</t>
  </si>
  <si>
    <t>Service Pistol A</t>
  </si>
  <si>
    <t>Service Pistol B</t>
  </si>
  <si>
    <t>Carry Gun</t>
  </si>
  <si>
    <t>Police Pistol II</t>
  </si>
  <si>
    <t>1500 Pistol</t>
  </si>
  <si>
    <t>1500 Revolver</t>
  </si>
  <si>
    <t>Distinguished Pistol</t>
  </si>
  <si>
    <t>Distinguished Revolver</t>
  </si>
  <si>
    <t>Pocket Pistol</t>
  </si>
  <si>
    <t>Stock Semi Auto</t>
  </si>
  <si>
    <t>Service Revolver</t>
  </si>
  <si>
    <t xml:space="preserve">G </t>
  </si>
  <si>
    <t>Police Pistol OPTICAL</t>
  </si>
  <si>
    <t>Service Pistol OPTICAL</t>
  </si>
  <si>
    <t>D1</t>
  </si>
  <si>
    <t>D2</t>
  </si>
  <si>
    <t>D3</t>
  </si>
  <si>
    <t>SUB-TOTAL</t>
  </si>
  <si>
    <t>MENS SPORT PISTOL</t>
  </si>
  <si>
    <t>LADIES SPORT PISTOL</t>
  </si>
  <si>
    <t>T-150</t>
  </si>
  <si>
    <t>T-20</t>
  </si>
  <si>
    <t>T-10</t>
  </si>
  <si>
    <t>T-8</t>
  </si>
  <si>
    <t>T-6</t>
  </si>
  <si>
    <t>T-4</t>
  </si>
  <si>
    <t>Rapid Fire Pistol - .22LR</t>
  </si>
  <si>
    <t>Sub-Total</t>
  </si>
  <si>
    <t>X</t>
  </si>
  <si>
    <t>Hits</t>
  </si>
  <si>
    <t>HITS</t>
  </si>
  <si>
    <t>#1</t>
  </si>
  <si>
    <t>#2</t>
  </si>
  <si>
    <t>#3</t>
  </si>
  <si>
    <t>#4</t>
  </si>
  <si>
    <t>#5</t>
  </si>
  <si>
    <t>#6</t>
  </si>
  <si>
    <t>#7</t>
  </si>
  <si>
    <t>#8</t>
  </si>
  <si>
    <t>Upgraded</t>
  </si>
  <si>
    <t>New Grading</t>
  </si>
  <si>
    <t>NEW GRADING</t>
  </si>
  <si>
    <t xml:space="preserve">GRADINGS: </t>
  </si>
  <si>
    <t>New GRADING</t>
  </si>
  <si>
    <t>GRADINGS:</t>
  </si>
  <si>
    <t>BRONZE &lt;499,   SILVER &lt; 530,  GOLD &lt;560, MASTER over 560</t>
  </si>
  <si>
    <t>BRONZE up to 479,   SILVER &lt; 510,  GOLD &lt;539, MASTER over 539</t>
  </si>
  <si>
    <t>BRONZE  up to 489,   SILVER &lt; 520,  GOLD &lt;550, MASTER over 549</t>
  </si>
  <si>
    <t>BRONZE up to 509,   SILVER &lt; 530,  GOLD &lt;564, MASTER over 564</t>
  </si>
  <si>
    <t>Bronze up to 239, SILVER &lt;260, Gold&lt;279, MASTER over 279</t>
  </si>
  <si>
    <t>Bronze up to 469, Silver&lt;500 ,Gold&lt;529, MASTER over 530</t>
  </si>
  <si>
    <t>GRADINGS</t>
  </si>
  <si>
    <t>BRONZE &lt;85,  SILVER &lt;103, GOLD&lt;110, MASTER &lt;115, HI-MASTER OVER 114</t>
  </si>
  <si>
    <t>BRONZE &lt;271, SILVER &lt;285, GOLD&lt;295, MASTER &lt;298, HI-MASTER OVER 297</t>
  </si>
  <si>
    <t>BRONZE &lt;280, SILVER &lt;290, GOLD&lt;294, MASTER &lt;297, HI-MASTER OVER 296</t>
  </si>
  <si>
    <t>Wian de Wet</t>
  </si>
  <si>
    <t>Gary Cimma</t>
  </si>
  <si>
    <t>Best Score</t>
  </si>
  <si>
    <t>T3</t>
  </si>
  <si>
    <t>UPGRADE</t>
  </si>
  <si>
    <t>50 Yards - Ladies</t>
  </si>
  <si>
    <t>JUNIOR SPORT PISTOL</t>
  </si>
  <si>
    <t>Tzarina Opperman</t>
  </si>
  <si>
    <t xml:space="preserve"> Open Standard Pistol</t>
  </si>
  <si>
    <t>TOTAL</t>
  </si>
  <si>
    <t>NPA MAGNUM</t>
  </si>
  <si>
    <t>BRONZE &lt;515, SILVER &lt;552, GOLD &lt;576, MASTER &lt; 590, HI-MASTER over 589</t>
  </si>
  <si>
    <t>OPEN MATCH</t>
  </si>
  <si>
    <t>UPGRADED</t>
  </si>
  <si>
    <t>New Grade</t>
  </si>
  <si>
    <t>BRONZE &lt;413, SILVER &lt;442, GOLD&lt;461, MASTER &lt;472, Hi-MASTER OVER 471</t>
  </si>
  <si>
    <t>BRONZE &lt; 413, SILVER &lt;442, GOLD &lt;461, MASTER &lt;472, HI-MASTER OVER 471</t>
  </si>
  <si>
    <t>BRONZE &lt;1080, SILVER &lt;1380, GOLD &lt;1440, MASTER &lt;1476, HI-MASTER over 1475</t>
  </si>
  <si>
    <t>T2</t>
  </si>
  <si>
    <t>T1</t>
  </si>
  <si>
    <t>600 MATCH - REVOLVER</t>
  </si>
  <si>
    <t>600 MATCH - PISTOL</t>
  </si>
  <si>
    <t>Course of Fire:</t>
  </si>
  <si>
    <t>5 sighters in 10 Secs</t>
  </si>
  <si>
    <t>BRONZE up to 479,   SILVER &lt; 520,  GOLD &lt;550, MASTER over 550</t>
  </si>
  <si>
    <t>10 Secs</t>
  </si>
  <si>
    <t>8 Secs</t>
  </si>
  <si>
    <t>6 Secs</t>
  </si>
  <si>
    <t>BRONZE &lt;510, SILVER &lt;550, GOLD&lt;575, MASTER &lt;590, Hi-MASTER OVER 590</t>
  </si>
  <si>
    <t>20 Shots - 4 x 5 shots in 10 Secs</t>
  </si>
  <si>
    <t>20 Shots - 4 x 5 shots in 8 Secs</t>
  </si>
  <si>
    <t>20 Shots - 4 x 5 shots in 6 Secs</t>
  </si>
  <si>
    <t>SOUTHERN GAUTENG SPORTS SHOOTING ASSOCIATION</t>
  </si>
  <si>
    <t>Date Shot</t>
  </si>
  <si>
    <t>Graded</t>
  </si>
  <si>
    <t>Reshlan Nagoor</t>
  </si>
  <si>
    <t>BRONZE  up to 499,   SILVER &lt; 530,  GOLD &lt;560, MASTER over 559</t>
  </si>
  <si>
    <t>Madelein Bloemhof</t>
  </si>
  <si>
    <t>Rob James</t>
  </si>
  <si>
    <t>Air Pistol JUNIORS- UNDER 16 - Supported</t>
  </si>
  <si>
    <t>Air Pistol JUNIORS- UNDER 13 - Seated, both Hands</t>
  </si>
  <si>
    <t>50M Free Pistol</t>
  </si>
  <si>
    <t>Mornay de Beer</t>
  </si>
  <si>
    <t>#21</t>
  </si>
  <si>
    <t>OPEN EVENT:  The best score wins!</t>
  </si>
  <si>
    <t>50 Yards - Open</t>
  </si>
  <si>
    <t>Air Pistol JUNIORS- UNDER 21 - Unsupported</t>
  </si>
  <si>
    <t>Air Pistol Challenge Match - OPEN Match</t>
  </si>
  <si>
    <t>OPEN</t>
  </si>
  <si>
    <t>BRONZE up to 479,   SILVER &lt; 520,  GOLD &lt;540, MASTER over 540</t>
  </si>
  <si>
    <t>BRONZE up to 499,   SILVER &lt;520,  GOLD &lt;560, MASTER over 560</t>
  </si>
  <si>
    <t>Saturday 12th March, Friday 18th March &amp; Saturday 19th MARCH, 2022</t>
  </si>
  <si>
    <t>Military Rapid Fire - .22  Pistol</t>
  </si>
  <si>
    <t>#12</t>
  </si>
  <si>
    <t>#9</t>
  </si>
  <si>
    <t>#10</t>
  </si>
  <si>
    <t>#11</t>
  </si>
  <si>
    <t>Bradley Anderson</t>
  </si>
  <si>
    <t>Michael Anderson</t>
  </si>
  <si>
    <t>Madelaine Bloemhof</t>
  </si>
  <si>
    <t>Von Zeuner Kuhne</t>
  </si>
  <si>
    <t>Reagan McAslin</t>
  </si>
  <si>
    <t>Xander v d Westhuisen</t>
  </si>
  <si>
    <t>Johan Smit</t>
  </si>
  <si>
    <t>Paul Smit</t>
  </si>
  <si>
    <t>Wiekus Venter</t>
  </si>
  <si>
    <t>Charles Cockrell</t>
  </si>
  <si>
    <t>Jon Marais</t>
  </si>
  <si>
    <t>C Kolb</t>
  </si>
  <si>
    <t>Evert Potgieter</t>
  </si>
  <si>
    <t>PJ Janse v Rensberg</t>
  </si>
  <si>
    <t>Brigette Ntlemo</t>
  </si>
  <si>
    <t>Elsja Swart</t>
  </si>
  <si>
    <t>Brain Hallis</t>
  </si>
  <si>
    <t>Franko Swart</t>
  </si>
  <si>
    <t>Kristian Leigh Cockrell</t>
  </si>
  <si>
    <t>Brian Hallis</t>
  </si>
  <si>
    <t>Carine Potgieter</t>
  </si>
  <si>
    <t>PJ Janse V Rensberg</t>
  </si>
  <si>
    <t>Adrian Brislin</t>
  </si>
  <si>
    <t>Shafi Gilbert</t>
  </si>
  <si>
    <t>Heinrich Mommsen</t>
  </si>
  <si>
    <t>Charlie Watts</t>
  </si>
  <si>
    <t>Mohamed Kajee</t>
  </si>
  <si>
    <t>Sean Myers</t>
  </si>
  <si>
    <t>Andy Charalambous</t>
  </si>
  <si>
    <t>Prov</t>
  </si>
  <si>
    <t>CG</t>
  </si>
  <si>
    <t>SG</t>
  </si>
  <si>
    <t>SANDF</t>
  </si>
  <si>
    <t>SAPS</t>
  </si>
  <si>
    <t>Prov.</t>
  </si>
  <si>
    <t>#</t>
  </si>
  <si>
    <t>GN</t>
  </si>
  <si>
    <t>Mahomed Kajee</t>
  </si>
  <si>
    <t>Jon Morais</t>
  </si>
  <si>
    <t>Andrew Nixon</t>
  </si>
  <si>
    <t>Martin Potgieter</t>
  </si>
  <si>
    <t>PJ Janse v Rensburg</t>
  </si>
  <si>
    <t>PJ Janse V Rensburg</t>
  </si>
  <si>
    <t>Paul  Smit</t>
  </si>
  <si>
    <t>Xander v d Westhuizen</t>
  </si>
  <si>
    <t>P1</t>
  </si>
  <si>
    <t>Gavin Jones</t>
  </si>
  <si>
    <t>P2</t>
  </si>
  <si>
    <t>Zane Courie</t>
  </si>
  <si>
    <t>P3</t>
  </si>
  <si>
    <t>Lee Pottier</t>
  </si>
  <si>
    <t>P4</t>
  </si>
  <si>
    <t>Tawfeeq Ally</t>
  </si>
  <si>
    <t>P7</t>
  </si>
  <si>
    <t>G Allie</t>
  </si>
  <si>
    <t>G  Allie</t>
  </si>
  <si>
    <t>P9</t>
  </si>
  <si>
    <t>Andre Goldschagg</t>
  </si>
  <si>
    <t>P10</t>
  </si>
  <si>
    <t>Bruce Nothling</t>
  </si>
  <si>
    <t>P11</t>
  </si>
  <si>
    <t>Kevin Matthews</t>
  </si>
  <si>
    <t>KZN</t>
  </si>
  <si>
    <t>P12</t>
  </si>
  <si>
    <t>Mark Walton</t>
  </si>
  <si>
    <t>P13</t>
  </si>
  <si>
    <t>Dave Campbell</t>
  </si>
  <si>
    <t>P14</t>
  </si>
  <si>
    <t>Rashied Barnes</t>
  </si>
  <si>
    <t>P15</t>
  </si>
  <si>
    <t>Robert King</t>
  </si>
  <si>
    <t>P16</t>
  </si>
  <si>
    <t>Karel Schutte</t>
  </si>
  <si>
    <t>WC</t>
  </si>
  <si>
    <t>P5</t>
  </si>
  <si>
    <t>Mogamad Francis</t>
  </si>
  <si>
    <t>P6</t>
  </si>
  <si>
    <t>Stewart Palmer</t>
  </si>
  <si>
    <t>P8</t>
  </si>
  <si>
    <t>Riaz Arendse</t>
  </si>
  <si>
    <t>Max No. Shots:</t>
  </si>
  <si>
    <t>DO NOT  DELETE OR USE THIS COLUMN!</t>
  </si>
  <si>
    <t>Shot count</t>
  </si>
  <si>
    <t>Do not delete or use this column</t>
  </si>
  <si>
    <t>Max. No of Shots:</t>
  </si>
  <si>
    <t>Max. no  of Shots:</t>
  </si>
  <si>
    <t>FULL SCORE:</t>
  </si>
  <si>
    <t>25M ISSF Target - 5 Sighters then two targets of 10 shots each</t>
  </si>
  <si>
    <t>FULL SCORE</t>
  </si>
  <si>
    <t>P19</t>
  </si>
  <si>
    <t>P20</t>
  </si>
  <si>
    <t>Faizal Raganie</t>
  </si>
  <si>
    <t>Faizal Reganie</t>
  </si>
  <si>
    <t>P21</t>
  </si>
  <si>
    <t>Mark Hanmer</t>
  </si>
  <si>
    <t>Maek Hanmer</t>
  </si>
  <si>
    <t>CPC Smit</t>
  </si>
  <si>
    <t>Yusaf Cupido</t>
  </si>
  <si>
    <t>Moyadeen Begg</t>
  </si>
  <si>
    <t>Keith Roberts</t>
  </si>
  <si>
    <t>Martin Westward</t>
  </si>
  <si>
    <t>Ian Measures</t>
  </si>
  <si>
    <t>Anthony Grobler</t>
  </si>
  <si>
    <t>Moyadien Begg</t>
  </si>
  <si>
    <t>Mike Mortemore</t>
  </si>
  <si>
    <t>GS v d Westhuizen</t>
  </si>
  <si>
    <t>Douglas Legg</t>
  </si>
  <si>
    <t>DNS</t>
  </si>
  <si>
    <t>Veene van Rensburg</t>
  </si>
  <si>
    <t>John Vorster</t>
  </si>
  <si>
    <t>Lizette Roos</t>
  </si>
  <si>
    <t>Wihan Pienaar</t>
  </si>
  <si>
    <t>Wimpie Pienaar</t>
  </si>
  <si>
    <t>Kevin Neethling</t>
  </si>
  <si>
    <t>A Williams</t>
  </si>
  <si>
    <t>B Brittain</t>
  </si>
  <si>
    <t>E Bouwer</t>
  </si>
  <si>
    <t>PPa</t>
  </si>
  <si>
    <t>PPb</t>
  </si>
  <si>
    <t>Ppo</t>
  </si>
  <si>
    <t>SPa</t>
  </si>
  <si>
    <t>SPb</t>
  </si>
  <si>
    <t>SPo</t>
  </si>
  <si>
    <t>Poc</t>
  </si>
  <si>
    <t>Mag</t>
  </si>
  <si>
    <t>Lester Goldman</t>
  </si>
  <si>
    <t>Christo v d Merwe</t>
  </si>
  <si>
    <t>David Dickens</t>
  </si>
  <si>
    <t>Puven Govender</t>
  </si>
  <si>
    <t>Yatesh Ramtahal</t>
  </si>
  <si>
    <t>Neil Ross</t>
  </si>
  <si>
    <t>F A J van Vuuren</t>
  </si>
  <si>
    <t>Mike Josselowitz</t>
  </si>
  <si>
    <t>Keith Evans</t>
  </si>
  <si>
    <t>Tara Evans</t>
  </si>
  <si>
    <t>Slade Evans</t>
  </si>
  <si>
    <t>Frank Da Horta</t>
  </si>
  <si>
    <t>B Nothling</t>
  </si>
  <si>
    <t>M I Hailey</t>
  </si>
  <si>
    <t>R Wyngaard</t>
  </si>
  <si>
    <t>N Drennen</t>
  </si>
  <si>
    <t>C I Pretorius</t>
  </si>
  <si>
    <t>No</t>
  </si>
  <si>
    <t>JJ Markgraaff</t>
  </si>
  <si>
    <t>H Koen</t>
  </si>
  <si>
    <t>JJ Markgrraaff</t>
  </si>
  <si>
    <t>Dave Steyn</t>
  </si>
  <si>
    <t>PJ Janse van Rensburg</t>
  </si>
  <si>
    <t>Jared van Rooy</t>
  </si>
  <si>
    <t>Tyron van Rooy</t>
  </si>
  <si>
    <t>Sameshnee Moodley</t>
  </si>
  <si>
    <t>Yegen Moodley</t>
  </si>
  <si>
    <t>Franco Swart</t>
  </si>
  <si>
    <t>Mike Jossellowitz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</si>
</sst>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i/>
      <u/>
      <sz val="12"/>
      <color rgb="FF0000FF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i/>
      <sz val="12"/>
      <color rgb="FF0000FF"/>
      <name val="Arial Narrow"/>
      <family val="2"/>
    </font>
    <font>
      <b/>
      <sz val="18"/>
      <color rgb="FF0000FF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00FF"/>
      <name val="Calibri"/>
      <family val="2"/>
    </font>
    <font>
      <b/>
      <sz val="12"/>
      <color rgb="FF0000FF"/>
      <name val="Arial Narrow"/>
      <family val="2"/>
    </font>
    <font>
      <b/>
      <sz val="12"/>
      <name val="Calibri"/>
      <family val="2"/>
    </font>
    <font>
      <sz val="14"/>
      <color rgb="FF0000FF"/>
      <name val="Calibri"/>
      <family val="2"/>
    </font>
    <font>
      <b/>
      <sz val="13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6"/>
      <color rgb="FF8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i/>
      <sz val="11"/>
      <color rgb="FF0000FF"/>
      <name val="Arial Narrow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rgb="FF0000FF"/>
      <name val="Arial Narrow"/>
      <family val="2"/>
    </font>
    <font>
      <b/>
      <i/>
      <sz val="16"/>
      <color rgb="FF0000FF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0000FF"/>
      <name val="Arial Narrow"/>
      <family val="2"/>
    </font>
    <font>
      <b/>
      <sz val="11"/>
      <color rgb="FF0000FF"/>
      <name val="Arial Narrow"/>
      <family val="2"/>
    </font>
    <font>
      <sz val="12"/>
      <color rgb="FF0000FF"/>
      <name val="Arial Narrow"/>
      <family val="2"/>
    </font>
    <font>
      <sz val="11"/>
      <name val="Arial Narrow"/>
      <family val="2"/>
    </font>
    <font>
      <b/>
      <sz val="14"/>
      <color rgb="FF0000FF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2"/>
      <color rgb="FF000000"/>
      <name val="Arial Narrow"/>
      <family val="2"/>
    </font>
    <font>
      <b/>
      <sz val="14"/>
      <color rgb="FF000000"/>
      <name val="Arial Narrow"/>
      <family val="2"/>
    </font>
    <font>
      <sz val="14"/>
      <color rgb="FF0000FF"/>
      <name val="Arial Narrow"/>
      <family val="2"/>
    </font>
    <font>
      <b/>
      <sz val="12"/>
      <color rgb="FF0000FF"/>
      <name val="Calibri"/>
      <family val="2"/>
    </font>
    <font>
      <b/>
      <i/>
      <sz val="16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0000FF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color rgb="FF0000FF"/>
      <name val="Arial"/>
      <family val="2"/>
    </font>
    <font>
      <b/>
      <sz val="9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0"/>
      <color rgb="FF0000FF"/>
      <name val="Arial Narrow"/>
      <family val="2"/>
    </font>
    <font>
      <b/>
      <sz val="10"/>
      <name val="Arial Narrow"/>
      <family val="2"/>
    </font>
    <font>
      <b/>
      <sz val="10"/>
      <color rgb="FF0000FF"/>
      <name val="Arial Narrow"/>
      <family val="2"/>
    </font>
    <font>
      <sz val="10"/>
      <color theme="1"/>
      <name val="Arial Narrow"/>
      <family val="2"/>
    </font>
    <font>
      <sz val="10"/>
      <color rgb="FF0000FF"/>
      <name val="Arial Narrow"/>
      <family val="2"/>
    </font>
    <font>
      <b/>
      <sz val="14"/>
      <color rgb="FF0000FF"/>
      <name val="Calibri"/>
      <family val="2"/>
    </font>
    <font>
      <b/>
      <sz val="13"/>
      <color rgb="FF0000FF"/>
      <name val="Calibri"/>
      <family val="2"/>
      <scheme val="minor"/>
    </font>
    <font>
      <b/>
      <sz val="10"/>
      <color rgb="FF000000"/>
      <name val="Arial Narrow"/>
      <family val="2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800000"/>
      <name val="Calibri"/>
      <family val="2"/>
      <scheme val="minor"/>
    </font>
    <font>
      <b/>
      <i/>
      <sz val="11"/>
      <name val="Arial Narrow"/>
      <family val="2"/>
    </font>
    <font>
      <b/>
      <i/>
      <sz val="18"/>
      <color theme="1"/>
      <name val="Calibri"/>
      <family val="2"/>
      <scheme val="minor"/>
    </font>
    <font>
      <b/>
      <sz val="11"/>
      <color rgb="FF800000"/>
      <name val="Arial Narrow"/>
      <family val="2"/>
    </font>
    <font>
      <b/>
      <sz val="12"/>
      <color rgb="FF800000"/>
      <name val="Arial Narrow"/>
      <family val="2"/>
    </font>
    <font>
      <b/>
      <i/>
      <sz val="11"/>
      <color rgb="FF0000FF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12"/>
      <color rgb="FFFF0000"/>
      <name val="Arial Narrow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i/>
      <sz val="14"/>
      <color rgb="FFFF0000"/>
      <name val="Arial"/>
      <family val="2"/>
    </font>
    <font>
      <b/>
      <i/>
      <sz val="14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4"/>
      <color rgb="FFFF0000"/>
      <name val="Arial Narrow"/>
      <family val="2"/>
    </font>
    <font>
      <b/>
      <sz val="12"/>
      <color rgb="FF0000FF"/>
      <name val="Arial"/>
      <family val="2"/>
    </font>
    <font>
      <b/>
      <sz val="11"/>
      <color rgb="FFFF0000"/>
      <name val="Arial"/>
      <family val="2"/>
    </font>
    <font>
      <b/>
      <i/>
      <sz val="14"/>
      <color rgb="FFFF0000"/>
      <name val="Arial Narrow"/>
      <family val="2"/>
    </font>
    <font>
      <b/>
      <i/>
      <sz val="14"/>
      <color rgb="FF0000FF"/>
      <name val="Calibri"/>
      <family val="2"/>
    </font>
    <font>
      <b/>
      <i/>
      <sz val="14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rgb="FF0000FF"/>
      <name val="Arial"/>
      <family val="2"/>
    </font>
    <font>
      <b/>
      <sz val="12"/>
      <color rgb="FF8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70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41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51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16" xfId="0" quotePrefix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25" fillId="0" borderId="13" xfId="0" applyFont="1" applyBorder="1" applyAlignment="1">
      <alignment horizontal="center" vertical="center" wrapText="1"/>
    </xf>
    <xf numFmtId="0" fontId="0" fillId="0" borderId="52" xfId="0" applyBorder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73" xfId="0" applyBorder="1" applyAlignment="1">
      <alignment vertical="center"/>
    </xf>
    <xf numFmtId="0" fontId="21" fillId="0" borderId="0" xfId="0" applyFont="1" applyBorder="1" applyAlignment="1">
      <alignment vertical="center"/>
    </xf>
    <xf numFmtId="0" fontId="13" fillId="0" borderId="0" xfId="0" quotePrefix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7" fillId="0" borderId="5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 shrinkToFit="1"/>
    </xf>
    <xf numFmtId="0" fontId="20" fillId="0" borderId="0" xfId="0" applyFont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16" fillId="0" borderId="45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16" fillId="0" borderId="39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0" fontId="0" fillId="0" borderId="54" xfId="0" applyBorder="1" applyAlignment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7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74" xfId="0" applyFont="1" applyFill="1" applyBorder="1" applyAlignment="1">
      <alignment horizontal="center" vertical="center"/>
    </xf>
    <xf numFmtId="0" fontId="9" fillId="0" borderId="70" xfId="0" applyFont="1" applyFill="1" applyBorder="1" applyAlignment="1">
      <alignment horizontal="center" vertical="center"/>
    </xf>
    <xf numFmtId="1" fontId="0" fillId="0" borderId="49" xfId="0" applyNumberForma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8" fillId="0" borderId="66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4" fillId="0" borderId="67" xfId="0" applyFont="1" applyBorder="1" applyAlignment="1">
      <alignment horizontal="center" vertical="center"/>
    </xf>
    <xf numFmtId="0" fontId="54" fillId="0" borderId="18" xfId="0" applyFont="1" applyBorder="1" applyAlignment="1">
      <alignment horizontal="center" vertical="center"/>
    </xf>
    <xf numFmtId="0" fontId="54" fillId="0" borderId="27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9" fillId="0" borderId="49" xfId="0" applyFont="1" applyBorder="1" applyAlignment="1">
      <alignment horizontal="center" vertical="center"/>
    </xf>
    <xf numFmtId="0" fontId="50" fillId="0" borderId="58" xfId="0" applyFont="1" applyBorder="1" applyAlignment="1">
      <alignment horizontal="center" vertical="center"/>
    </xf>
    <xf numFmtId="0" fontId="49" fillId="0" borderId="61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56" fillId="0" borderId="39" xfId="0" applyFont="1" applyBorder="1" applyAlignment="1">
      <alignment horizontal="center" vertical="center"/>
    </xf>
    <xf numFmtId="0" fontId="50" fillId="0" borderId="51" xfId="0" applyFont="1" applyBorder="1" applyAlignment="1">
      <alignment horizontal="center" vertical="center"/>
    </xf>
    <xf numFmtId="0" fontId="57" fillId="0" borderId="41" xfId="0" applyFont="1" applyBorder="1" applyAlignment="1">
      <alignment horizontal="center" vertical="center"/>
    </xf>
    <xf numFmtId="0" fontId="49" fillId="0" borderId="50" xfId="0" applyFont="1" applyBorder="1" applyAlignment="1">
      <alignment horizontal="center" vertical="center"/>
    </xf>
    <xf numFmtId="0" fontId="50" fillId="0" borderId="59" xfId="0" applyFont="1" applyBorder="1" applyAlignment="1">
      <alignment horizontal="center" vertical="center"/>
    </xf>
    <xf numFmtId="0" fontId="49" fillId="0" borderId="62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6" fillId="0" borderId="74" xfId="0" applyFont="1" applyBorder="1" applyAlignment="1">
      <alignment horizontal="center" vertical="center"/>
    </xf>
    <xf numFmtId="0" fontId="50" fillId="0" borderId="55" xfId="0" applyFont="1" applyBorder="1" applyAlignment="1">
      <alignment horizontal="center" vertical="center"/>
    </xf>
    <xf numFmtId="0" fontId="57" fillId="0" borderId="55" xfId="0" applyFont="1" applyBorder="1" applyAlignment="1">
      <alignment horizontal="center" vertical="center"/>
    </xf>
    <xf numFmtId="0" fontId="49" fillId="0" borderId="48" xfId="0" applyFont="1" applyBorder="1" applyAlignment="1">
      <alignment horizontal="center" vertical="center"/>
    </xf>
    <xf numFmtId="0" fontId="49" fillId="0" borderId="65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57" fillId="0" borderId="34" xfId="0" applyFont="1" applyBorder="1" applyAlignment="1">
      <alignment horizontal="center" vertical="center"/>
    </xf>
    <xf numFmtId="0" fontId="49" fillId="0" borderId="58" xfId="0" applyFont="1" applyBorder="1" applyAlignment="1">
      <alignment horizontal="center" vertical="center"/>
    </xf>
    <xf numFmtId="0" fontId="50" fillId="0" borderId="54" xfId="0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0" fontId="49" fillId="0" borderId="54" xfId="0" applyFont="1" applyBorder="1" applyAlignment="1">
      <alignment horizontal="center" vertical="center"/>
    </xf>
    <xf numFmtId="0" fontId="49" fillId="0" borderId="31" xfId="0" applyFont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49" fillId="0" borderId="75" xfId="0" applyFont="1" applyBorder="1" applyAlignment="1">
      <alignment horizontal="center" vertical="center"/>
    </xf>
    <xf numFmtId="0" fontId="50" fillId="0" borderId="52" xfId="0" applyFont="1" applyBorder="1" applyAlignment="1">
      <alignment horizontal="center" vertical="center"/>
    </xf>
    <xf numFmtId="0" fontId="57" fillId="0" borderId="68" xfId="0" applyFont="1" applyBorder="1" applyAlignment="1">
      <alignment horizontal="center" vertical="center"/>
    </xf>
    <xf numFmtId="0" fontId="49" fillId="0" borderId="59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78" xfId="0" applyFont="1" applyBorder="1" applyAlignment="1">
      <alignment horizontal="center" vertical="center"/>
    </xf>
    <xf numFmtId="0" fontId="48" fillId="0" borderId="70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9" fillId="0" borderId="63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56" fillId="0" borderId="70" xfId="0" applyFont="1" applyBorder="1" applyAlignment="1">
      <alignment horizontal="center" vertical="center"/>
    </xf>
    <xf numFmtId="0" fontId="57" fillId="0" borderId="69" xfId="0" applyFont="1" applyBorder="1" applyAlignment="1">
      <alignment horizontal="center" vertical="center"/>
    </xf>
    <xf numFmtId="0" fontId="49" fillId="0" borderId="73" xfId="0" applyFont="1" applyBorder="1" applyAlignment="1">
      <alignment horizontal="center" vertical="center"/>
    </xf>
    <xf numFmtId="0" fontId="49" fillId="0" borderId="55" xfId="0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0" fontId="50" fillId="0" borderId="53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56" fillId="0" borderId="72" xfId="0" applyFont="1" applyBorder="1" applyAlignment="1">
      <alignment horizontal="center" vertical="center"/>
    </xf>
    <xf numFmtId="0" fontId="57" fillId="0" borderId="45" xfId="0" applyFont="1" applyBorder="1" applyAlignment="1">
      <alignment horizontal="center" vertical="center"/>
    </xf>
    <xf numFmtId="0" fontId="48" fillId="0" borderId="72" xfId="0" applyFont="1" applyBorder="1" applyAlignment="1">
      <alignment horizontal="center" vertical="center"/>
    </xf>
    <xf numFmtId="0" fontId="48" fillId="0" borderId="71" xfId="0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57" fillId="0" borderId="46" xfId="0" applyFont="1" applyBorder="1" applyAlignment="1">
      <alignment horizontal="center" vertical="center"/>
    </xf>
    <xf numFmtId="0" fontId="56" fillId="0" borderId="52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49" fillId="0" borderId="77" xfId="0" applyFont="1" applyBorder="1" applyAlignment="1">
      <alignment horizontal="center" vertical="center"/>
    </xf>
    <xf numFmtId="0" fontId="49" fillId="0" borderId="64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0" borderId="52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48" fillId="0" borderId="27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/>
    </xf>
    <xf numFmtId="0" fontId="49" fillId="0" borderId="15" xfId="0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54" fillId="0" borderId="13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/>
    </xf>
    <xf numFmtId="0" fontId="57" fillId="0" borderId="58" xfId="0" applyFont="1" applyBorder="1" applyAlignment="1">
      <alignment horizontal="center" vertical="center"/>
    </xf>
    <xf numFmtId="0" fontId="57" fillId="0" borderId="54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60" fillId="0" borderId="72" xfId="0" applyFont="1" applyBorder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0" fontId="57" fillId="0" borderId="59" xfId="0" applyFont="1" applyBorder="1" applyAlignment="1">
      <alignment horizontal="center" vertical="center"/>
    </xf>
    <xf numFmtId="0" fontId="60" fillId="0" borderId="74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9" fillId="0" borderId="67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9" fillId="0" borderId="57" xfId="0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57" fillId="0" borderId="53" xfId="0" applyFont="1" applyBorder="1" applyAlignment="1">
      <alignment horizontal="center" vertical="center"/>
    </xf>
    <xf numFmtId="0" fontId="60" fillId="0" borderId="33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60" fillId="0" borderId="70" xfId="0" applyFont="1" applyBorder="1" applyAlignment="1">
      <alignment horizontal="center" vertical="center"/>
    </xf>
    <xf numFmtId="0" fontId="56" fillId="0" borderId="71" xfId="0" applyFont="1" applyBorder="1" applyAlignment="1">
      <alignment horizontal="center" vertical="center"/>
    </xf>
    <xf numFmtId="0" fontId="61" fillId="0" borderId="71" xfId="0" applyFont="1" applyBorder="1" applyAlignment="1">
      <alignment horizontal="center" vertical="center"/>
    </xf>
    <xf numFmtId="0" fontId="60" fillId="0" borderId="71" xfId="0" applyFont="1" applyBorder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0" fontId="55" fillId="0" borderId="55" xfId="0" applyFont="1" applyBorder="1" applyAlignment="1">
      <alignment horizontal="center" vertical="center"/>
    </xf>
    <xf numFmtId="0" fontId="55" fillId="0" borderId="41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27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48" fillId="0" borderId="39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1" fillId="0" borderId="33" xfId="0" applyFont="1" applyBorder="1" applyAlignment="1">
      <alignment horizontal="center" vertical="center"/>
    </xf>
    <xf numFmtId="0" fontId="51" fillId="0" borderId="70" xfId="0" applyFont="1" applyBorder="1" applyAlignment="1">
      <alignment horizontal="center" vertical="center"/>
    </xf>
    <xf numFmtId="0" fontId="48" fillId="0" borderId="67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27" xfId="0" applyFont="1" applyBorder="1" applyAlignment="1">
      <alignment horizontal="center" vertical="center"/>
    </xf>
    <xf numFmtId="0" fontId="56" fillId="0" borderId="13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/>
    </xf>
    <xf numFmtId="0" fontId="56" fillId="0" borderId="56" xfId="0" applyFont="1" applyBorder="1" applyAlignment="1">
      <alignment horizontal="center" vertical="center"/>
    </xf>
    <xf numFmtId="0" fontId="49" fillId="0" borderId="53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56" fillId="0" borderId="41" xfId="0" applyFont="1" applyBorder="1" applyAlignment="1">
      <alignment horizontal="center" vertical="center"/>
    </xf>
    <xf numFmtId="0" fontId="48" fillId="0" borderId="40" xfId="0" applyFont="1" applyBorder="1" applyAlignment="1">
      <alignment horizontal="center" vertical="center"/>
    </xf>
    <xf numFmtId="0" fontId="56" fillId="0" borderId="55" xfId="0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49" fillId="0" borderId="40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51" fillId="0" borderId="58" xfId="0" applyFont="1" applyBorder="1" applyAlignment="1">
      <alignment horizontal="center" vertical="center"/>
    </xf>
    <xf numFmtId="0" fontId="48" fillId="0" borderId="55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 vertical="center"/>
    </xf>
    <xf numFmtId="0" fontId="57" fillId="0" borderId="52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8" fillId="0" borderId="52" xfId="0" applyFont="1" applyBorder="1" applyAlignment="1">
      <alignment horizontal="center" vertical="center"/>
    </xf>
    <xf numFmtId="0" fontId="56" fillId="0" borderId="51" xfId="0" applyFont="1" applyBorder="1" applyAlignment="1">
      <alignment horizontal="center" vertical="center"/>
    </xf>
    <xf numFmtId="0" fontId="49" fillId="0" borderId="79" xfId="0" applyFont="1" applyBorder="1" applyAlignment="1">
      <alignment horizontal="center" vertical="center"/>
    </xf>
    <xf numFmtId="0" fontId="54" fillId="0" borderId="60" xfId="0" applyFont="1" applyBorder="1" applyAlignment="1">
      <alignment horizontal="center" vertical="center"/>
    </xf>
    <xf numFmtId="0" fontId="54" fillId="0" borderId="26" xfId="0" applyFont="1" applyBorder="1" applyAlignment="1">
      <alignment horizontal="center" vertical="center"/>
    </xf>
    <xf numFmtId="0" fontId="54" fillId="0" borderId="28" xfId="0" applyFont="1" applyBorder="1" applyAlignment="1">
      <alignment horizontal="center" vertical="center"/>
    </xf>
    <xf numFmtId="0" fontId="54" fillId="0" borderId="64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57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16" fontId="27" fillId="0" borderId="39" xfId="0" applyNumberFormat="1" applyFont="1" applyBorder="1" applyAlignment="1">
      <alignment horizontal="center" vertical="center"/>
    </xf>
    <xf numFmtId="16" fontId="27" fillId="0" borderId="72" xfId="0" applyNumberFormat="1" applyFont="1" applyBorder="1" applyAlignment="1">
      <alignment horizontal="center" vertical="center"/>
    </xf>
    <xf numFmtId="16" fontId="27" fillId="0" borderId="33" xfId="0" applyNumberFormat="1" applyFont="1" applyBorder="1" applyAlignment="1">
      <alignment horizontal="center" vertical="center"/>
    </xf>
    <xf numFmtId="14" fontId="69" fillId="0" borderId="58" xfId="0" applyNumberFormat="1" applyFont="1" applyBorder="1" applyAlignment="1">
      <alignment horizontal="center" vertical="center"/>
    </xf>
    <xf numFmtId="14" fontId="69" fillId="0" borderId="51" xfId="0" applyNumberFormat="1" applyFont="1" applyBorder="1" applyAlignment="1">
      <alignment horizontal="center" vertical="center"/>
    </xf>
    <xf numFmtId="14" fontId="69" fillId="0" borderId="55" xfId="0" applyNumberFormat="1" applyFont="1" applyBorder="1" applyAlignment="1">
      <alignment horizontal="center" vertical="center"/>
    </xf>
    <xf numFmtId="14" fontId="69" fillId="0" borderId="13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8" fillId="0" borderId="73" xfId="0" applyFont="1" applyBorder="1" applyAlignment="1">
      <alignment horizontal="center" vertical="center"/>
    </xf>
    <xf numFmtId="0" fontId="70" fillId="0" borderId="13" xfId="0" applyFont="1" applyBorder="1" applyAlignment="1">
      <alignment horizontal="center" vertical="center" wrapText="1"/>
    </xf>
    <xf numFmtId="14" fontId="69" fillId="0" borderId="52" xfId="0" applyNumberFormat="1" applyFont="1" applyBorder="1" applyAlignment="1">
      <alignment horizontal="center" vertical="center"/>
    </xf>
    <xf numFmtId="14" fontId="69" fillId="0" borderId="59" xfId="0" applyNumberFormat="1" applyFont="1" applyBorder="1" applyAlignment="1">
      <alignment horizontal="center" vertical="center"/>
    </xf>
    <xf numFmtId="0" fontId="71" fillId="0" borderId="52" xfId="0" applyFont="1" applyBorder="1" applyAlignment="1">
      <alignment horizontal="center" vertical="center"/>
    </xf>
    <xf numFmtId="0" fontId="54" fillId="0" borderId="58" xfId="0" applyFont="1" applyBorder="1" applyAlignment="1">
      <alignment horizontal="center" vertical="center"/>
    </xf>
    <xf numFmtId="0" fontId="54" fillId="0" borderId="55" xfId="0" applyFont="1" applyBorder="1" applyAlignment="1">
      <alignment horizontal="center" vertical="center"/>
    </xf>
    <xf numFmtId="0" fontId="54" fillId="0" borderId="53" xfId="0" applyFont="1" applyBorder="1" applyAlignment="1">
      <alignment horizontal="center" vertical="center"/>
    </xf>
    <xf numFmtId="0" fontId="54" fillId="0" borderId="66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0" fontId="54" fillId="0" borderId="72" xfId="0" applyFont="1" applyBorder="1" applyAlignment="1">
      <alignment horizontal="center" vertical="center"/>
    </xf>
    <xf numFmtId="0" fontId="54" fillId="0" borderId="71" xfId="0" applyFont="1" applyBorder="1" applyAlignment="1">
      <alignment horizontal="center" vertical="center"/>
    </xf>
    <xf numFmtId="0" fontId="54" fillId="0" borderId="59" xfId="0" applyFont="1" applyBorder="1" applyAlignment="1">
      <alignment horizontal="center" vertical="center"/>
    </xf>
    <xf numFmtId="0" fontId="54" fillId="0" borderId="51" xfId="0" applyFont="1" applyBorder="1" applyAlignment="1">
      <alignment horizontal="center" vertical="center"/>
    </xf>
    <xf numFmtId="0" fontId="54" fillId="0" borderId="52" xfId="0" applyFont="1" applyBorder="1" applyAlignment="1">
      <alignment horizontal="center" vertical="center"/>
    </xf>
    <xf numFmtId="0" fontId="54" fillId="0" borderId="54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54" fillId="0" borderId="70" xfId="0" applyFont="1" applyBorder="1" applyAlignment="1">
      <alignment horizontal="center" vertical="center"/>
    </xf>
    <xf numFmtId="0" fontId="57" fillId="0" borderId="51" xfId="0" applyFont="1" applyBorder="1" applyAlignment="1">
      <alignment horizontal="center" vertical="center"/>
    </xf>
    <xf numFmtId="0" fontId="70" fillId="0" borderId="79" xfId="0" applyFont="1" applyBorder="1" applyAlignment="1">
      <alignment vertical="center"/>
    </xf>
    <xf numFmtId="0" fontId="70" fillId="0" borderId="79" xfId="0" applyFont="1" applyBorder="1" applyAlignment="1">
      <alignment vertical="center" wrapText="1"/>
    </xf>
    <xf numFmtId="0" fontId="68" fillId="0" borderId="13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 wrapText="1"/>
    </xf>
    <xf numFmtId="0" fontId="68" fillId="0" borderId="0" xfId="0" applyFont="1" applyAlignment="1">
      <alignment vertical="center"/>
    </xf>
    <xf numFmtId="0" fontId="68" fillId="0" borderId="16" xfId="0" applyFont="1" applyBorder="1" applyAlignment="1">
      <alignment horizontal="center" vertical="center"/>
    </xf>
    <xf numFmtId="0" fontId="68" fillId="0" borderId="56" xfId="0" applyFont="1" applyBorder="1" applyAlignment="1">
      <alignment horizontal="center" vertical="center"/>
    </xf>
    <xf numFmtId="0" fontId="68" fillId="0" borderId="78" xfId="0" applyFont="1" applyBorder="1" applyAlignment="1">
      <alignment horizontal="center" vertical="center"/>
    </xf>
    <xf numFmtId="0" fontId="68" fillId="0" borderId="21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68" fillId="0" borderId="53" xfId="0" applyFont="1" applyBorder="1" applyAlignment="1">
      <alignment horizontal="center" vertical="center"/>
    </xf>
    <xf numFmtId="0" fontId="68" fillId="0" borderId="59" xfId="0" applyFont="1" applyBorder="1" applyAlignment="1">
      <alignment horizontal="center" vertical="center"/>
    </xf>
    <xf numFmtId="0" fontId="68" fillId="0" borderId="58" xfId="0" applyFont="1" applyBorder="1" applyAlignment="1">
      <alignment horizontal="center" vertical="center"/>
    </xf>
    <xf numFmtId="0" fontId="68" fillId="0" borderId="55" xfId="0" applyFont="1" applyBorder="1" applyAlignment="1">
      <alignment horizontal="center" vertical="center"/>
    </xf>
    <xf numFmtId="0" fontId="68" fillId="0" borderId="13" xfId="0" applyFont="1" applyBorder="1" applyAlignment="1">
      <alignment horizontal="center" vertical="center"/>
    </xf>
    <xf numFmtId="0" fontId="68" fillId="0" borderId="66" xfId="0" applyFont="1" applyBorder="1" applyAlignment="1">
      <alignment horizontal="center" vertical="center"/>
    </xf>
    <xf numFmtId="0" fontId="68" fillId="0" borderId="51" xfId="0" applyFont="1" applyBorder="1" applyAlignment="1">
      <alignment horizontal="center" vertical="center"/>
    </xf>
    <xf numFmtId="0" fontId="68" fillId="0" borderId="0" xfId="0" applyFont="1" applyBorder="1" applyAlignment="1">
      <alignment horizontal="center" vertical="center"/>
    </xf>
    <xf numFmtId="0" fontId="68" fillId="0" borderId="54" xfId="0" applyFont="1" applyBorder="1" applyAlignment="1">
      <alignment horizontal="center" vertical="center"/>
    </xf>
    <xf numFmtId="0" fontId="68" fillId="0" borderId="52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2" fillId="0" borderId="19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70" fillId="0" borderId="47" xfId="0" applyFont="1" applyBorder="1" applyAlignment="1">
      <alignment vertical="center"/>
    </xf>
    <xf numFmtId="0" fontId="72" fillId="0" borderId="17" xfId="0" applyFont="1" applyBorder="1" applyAlignment="1">
      <alignment horizontal="center" vertical="center"/>
    </xf>
    <xf numFmtId="0" fontId="70" fillId="0" borderId="47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55" fillId="0" borderId="22" xfId="0" applyFont="1" applyBorder="1" applyAlignment="1">
      <alignment horizontal="center" vertical="center"/>
    </xf>
    <xf numFmtId="0" fontId="55" fillId="0" borderId="68" xfId="0" applyFont="1" applyBorder="1" applyAlignment="1">
      <alignment horizontal="center" vertical="center"/>
    </xf>
    <xf numFmtId="0" fontId="55" fillId="0" borderId="69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1" fillId="0" borderId="74" xfId="0" applyFont="1" applyBorder="1" applyAlignment="1">
      <alignment horizontal="center" vertical="center"/>
    </xf>
    <xf numFmtId="0" fontId="55" fillId="0" borderId="53" xfId="0" applyFont="1" applyBorder="1" applyAlignment="1">
      <alignment horizontal="center" vertical="center"/>
    </xf>
    <xf numFmtId="0" fontId="55" fillId="0" borderId="52" xfId="0" applyFont="1" applyBorder="1" applyAlignment="1">
      <alignment horizontal="center" vertical="center"/>
    </xf>
    <xf numFmtId="0" fontId="70" fillId="0" borderId="65" xfId="0" applyFont="1" applyBorder="1" applyAlignment="1">
      <alignment vertical="center"/>
    </xf>
    <xf numFmtId="0" fontId="70" fillId="0" borderId="79" xfId="0" applyFont="1" applyBorder="1" applyAlignment="1">
      <alignment horizontal="center" vertical="center"/>
    </xf>
    <xf numFmtId="0" fontId="55" fillId="0" borderId="58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68" fillId="0" borderId="22" xfId="0" applyFont="1" applyBorder="1" applyAlignment="1">
      <alignment horizontal="center" vertical="center"/>
    </xf>
    <xf numFmtId="0" fontId="68" fillId="0" borderId="69" xfId="0" applyFont="1" applyBorder="1" applyAlignment="1">
      <alignment horizontal="center" vertical="center"/>
    </xf>
    <xf numFmtId="0" fontId="68" fillId="0" borderId="41" xfId="0" applyFont="1" applyBorder="1" applyAlignment="1">
      <alignment horizontal="center" vertical="center"/>
    </xf>
    <xf numFmtId="0" fontId="68" fillId="0" borderId="34" xfId="0" applyFont="1" applyBorder="1" applyAlignment="1">
      <alignment horizontal="center" vertical="center"/>
    </xf>
    <xf numFmtId="0" fontId="68" fillId="0" borderId="45" xfId="0" applyFont="1" applyBorder="1" applyAlignment="1">
      <alignment horizontal="center" vertical="center"/>
    </xf>
    <xf numFmtId="0" fontId="68" fillId="0" borderId="68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78" fillId="0" borderId="0" xfId="0" applyFont="1" applyFill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78" fillId="0" borderId="0" xfId="0" applyFont="1" applyAlignment="1">
      <alignment vertical="center"/>
    </xf>
    <xf numFmtId="0" fontId="79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0" borderId="0" xfId="0" applyFont="1" applyBorder="1" applyAlignment="1">
      <alignment vertical="center"/>
    </xf>
    <xf numFmtId="0" fontId="78" fillId="0" borderId="0" xfId="0" applyFont="1" applyBorder="1" applyAlignment="1">
      <alignment horizontal="center" vertical="center"/>
    </xf>
    <xf numFmtId="0" fontId="60" fillId="0" borderId="61" xfId="0" applyFont="1" applyBorder="1" applyAlignment="1">
      <alignment horizontal="center" vertical="center"/>
    </xf>
    <xf numFmtId="0" fontId="60" fillId="0" borderId="63" xfId="0" applyFont="1" applyBorder="1" applyAlignment="1">
      <alignment horizontal="center" vertical="center"/>
    </xf>
    <xf numFmtId="0" fontId="60" fillId="0" borderId="12" xfId="0" applyFont="1" applyBorder="1" applyAlignment="1">
      <alignment horizontal="center" vertical="center"/>
    </xf>
    <xf numFmtId="0" fontId="60" fillId="0" borderId="62" xfId="0" applyFont="1" applyBorder="1" applyAlignment="1">
      <alignment horizontal="center" vertical="center"/>
    </xf>
    <xf numFmtId="0" fontId="48" fillId="0" borderId="61" xfId="0" applyFont="1" applyBorder="1" applyAlignment="1">
      <alignment horizontal="center" vertical="center"/>
    </xf>
    <xf numFmtId="0" fontId="48" fillId="0" borderId="63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60" fillId="0" borderId="23" xfId="0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8" fillId="0" borderId="74" xfId="0" applyFont="1" applyBorder="1" applyAlignment="1">
      <alignment horizontal="center" vertical="center"/>
    </xf>
    <xf numFmtId="0" fontId="70" fillId="0" borderId="13" xfId="0" applyFont="1" applyBorder="1" applyAlignment="1">
      <alignment horizontal="center" vertical="center"/>
    </xf>
    <xf numFmtId="0" fontId="70" fillId="0" borderId="39" xfId="0" applyFont="1" applyBorder="1" applyAlignment="1">
      <alignment horizontal="center" vertical="center"/>
    </xf>
    <xf numFmtId="0" fontId="70" fillId="0" borderId="14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54" fillId="0" borderId="56" xfId="0" applyFont="1" applyBorder="1" applyAlignment="1">
      <alignment horizontal="center" vertical="center"/>
    </xf>
    <xf numFmtId="0" fontId="54" fillId="0" borderId="78" xfId="0" applyFont="1" applyBorder="1" applyAlignment="1">
      <alignment horizontal="center" vertical="center"/>
    </xf>
    <xf numFmtId="0" fontId="54" fillId="0" borderId="40" xfId="0" applyFont="1" applyBorder="1" applyAlignment="1">
      <alignment horizontal="center" vertical="center"/>
    </xf>
    <xf numFmtId="0" fontId="54" fillId="0" borderId="73" xfId="0" applyFont="1" applyBorder="1" applyAlignment="1">
      <alignment horizontal="center" vertical="center"/>
    </xf>
    <xf numFmtId="0" fontId="61" fillId="0" borderId="56" xfId="0" applyFont="1" applyBorder="1" applyAlignment="1">
      <alignment horizontal="center" vertical="center"/>
    </xf>
    <xf numFmtId="0" fontId="61" fillId="0" borderId="73" xfId="0" applyFont="1" applyBorder="1" applyAlignment="1">
      <alignment horizontal="center" vertical="center"/>
    </xf>
    <xf numFmtId="0" fontId="48" fillId="0" borderId="59" xfId="0" applyFont="1" applyBorder="1" applyAlignment="1">
      <alignment horizontal="center" vertical="center"/>
    </xf>
    <xf numFmtId="0" fontId="60" fillId="0" borderId="55" xfId="0" applyFont="1" applyBorder="1" applyAlignment="1">
      <alignment horizontal="center" vertical="center"/>
    </xf>
    <xf numFmtId="0" fontId="70" fillId="0" borderId="51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/>
    </xf>
    <xf numFmtId="0" fontId="68" fillId="0" borderId="14" xfId="0" applyFont="1" applyBorder="1" applyAlignment="1">
      <alignment horizontal="center" vertical="center"/>
    </xf>
    <xf numFmtId="0" fontId="68" fillId="0" borderId="39" xfId="0" applyFont="1" applyBorder="1" applyAlignment="1">
      <alignment horizontal="center" vertical="center"/>
    </xf>
    <xf numFmtId="0" fontId="68" fillId="0" borderId="70" xfId="0" applyFont="1" applyBorder="1" applyAlignment="1">
      <alignment horizontal="center" vertical="center"/>
    </xf>
    <xf numFmtId="0" fontId="68" fillId="0" borderId="42" xfId="0" applyFont="1" applyBorder="1" applyAlignment="1">
      <alignment horizontal="center" vertical="center"/>
    </xf>
    <xf numFmtId="0" fontId="68" fillId="0" borderId="33" xfId="0" applyFont="1" applyBorder="1" applyAlignment="1">
      <alignment horizontal="center" vertical="center"/>
    </xf>
    <xf numFmtId="0" fontId="68" fillId="0" borderId="20" xfId="0" applyFont="1" applyBorder="1" applyAlignment="1">
      <alignment horizontal="center" vertical="center"/>
    </xf>
    <xf numFmtId="0" fontId="68" fillId="0" borderId="14" xfId="0" applyFont="1" applyBorder="1" applyAlignment="1">
      <alignment vertical="center"/>
    </xf>
    <xf numFmtId="0" fontId="68" fillId="0" borderId="40" xfId="0" applyFont="1" applyBorder="1" applyAlignment="1">
      <alignment horizontal="center" vertical="center"/>
    </xf>
    <xf numFmtId="0" fontId="67" fillId="0" borderId="54" xfId="0" applyFont="1" applyBorder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7" fillId="0" borderId="52" xfId="0" applyFont="1" applyBorder="1" applyAlignment="1">
      <alignment horizontal="center" vertical="center"/>
    </xf>
    <xf numFmtId="0" fontId="68" fillId="0" borderId="72" xfId="0" applyFont="1" applyBorder="1" applyAlignment="1">
      <alignment horizontal="center" vertical="center"/>
    </xf>
    <xf numFmtId="0" fontId="68" fillId="0" borderId="71" xfId="0" applyFont="1" applyBorder="1" applyAlignment="1">
      <alignment horizontal="center" vertical="center"/>
    </xf>
    <xf numFmtId="0" fontId="70" fillId="0" borderId="14" xfId="0" applyFont="1" applyBorder="1" applyAlignment="1">
      <alignment vertical="center"/>
    </xf>
    <xf numFmtId="0" fontId="72" fillId="0" borderId="13" xfId="0" applyFont="1" applyBorder="1" applyAlignment="1">
      <alignment horizontal="center" vertical="center" wrapText="1"/>
    </xf>
    <xf numFmtId="0" fontId="72" fillId="0" borderId="14" xfId="0" applyFont="1" applyBorder="1" applyAlignment="1">
      <alignment horizontal="center" vertical="center"/>
    </xf>
    <xf numFmtId="0" fontId="82" fillId="0" borderId="14" xfId="0" applyFont="1" applyBorder="1" applyAlignment="1">
      <alignment vertical="center"/>
    </xf>
    <xf numFmtId="0" fontId="82" fillId="0" borderId="13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73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78" xfId="0" applyFont="1" applyBorder="1" applyAlignment="1">
      <alignment horizontal="center" vertical="center"/>
    </xf>
    <xf numFmtId="0" fontId="70" fillId="0" borderId="66" xfId="0" applyFont="1" applyBorder="1" applyAlignment="1">
      <alignment horizontal="center" vertical="center"/>
    </xf>
    <xf numFmtId="0" fontId="75" fillId="0" borderId="13" xfId="0" applyFont="1" applyBorder="1" applyAlignment="1">
      <alignment horizontal="center" vertical="center" wrapText="1"/>
    </xf>
    <xf numFmtId="0" fontId="70" fillId="0" borderId="17" xfId="0" applyFont="1" applyBorder="1" applyAlignment="1">
      <alignment horizontal="center" vertical="center"/>
    </xf>
    <xf numFmtId="0" fontId="70" fillId="0" borderId="27" xfId="0" applyFont="1" applyBorder="1" applyAlignment="1">
      <alignment horizontal="center" vertical="center"/>
    </xf>
    <xf numFmtId="0" fontId="77" fillId="0" borderId="51" xfId="0" applyFont="1" applyBorder="1" applyAlignment="1">
      <alignment horizontal="center" vertical="center" wrapText="1"/>
    </xf>
    <xf numFmtId="0" fontId="70" fillId="0" borderId="67" xfId="0" applyFont="1" applyBorder="1" applyAlignment="1">
      <alignment horizontal="center" vertical="center"/>
    </xf>
    <xf numFmtId="0" fontId="70" fillId="0" borderId="19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45" fillId="2" borderId="13" xfId="0" quotePrefix="1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 vertical="center"/>
    </xf>
    <xf numFmtId="0" fontId="47" fillId="0" borderId="58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1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60" fillId="0" borderId="65" xfId="0" applyFont="1" applyFill="1" applyBorder="1" applyAlignment="1">
      <alignment horizontal="center" vertical="center"/>
    </xf>
    <xf numFmtId="0" fontId="60" fillId="0" borderId="63" xfId="0" applyFont="1" applyFill="1" applyBorder="1" applyAlignment="1">
      <alignment horizontal="center" vertical="center"/>
    </xf>
    <xf numFmtId="0" fontId="60" fillId="0" borderId="4" xfId="0" applyFont="1" applyFill="1" applyBorder="1" applyAlignment="1">
      <alignment horizontal="center" vertical="center"/>
    </xf>
    <xf numFmtId="0" fontId="60" fillId="0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8" fillId="0" borderId="4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49" fillId="0" borderId="69" xfId="0" applyFont="1" applyBorder="1" applyAlignment="1">
      <alignment horizontal="center" vertical="center"/>
    </xf>
    <xf numFmtId="0" fontId="49" fillId="0" borderId="4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1" xfId="0" applyFont="1" applyBorder="1" applyAlignment="1">
      <alignment vertical="center"/>
    </xf>
    <xf numFmtId="0" fontId="4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8" fillId="0" borderId="0" xfId="0" applyFont="1" applyFill="1" applyAlignment="1">
      <alignment vertical="center"/>
    </xf>
    <xf numFmtId="0" fontId="60" fillId="0" borderId="0" xfId="0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0" fontId="60" fillId="0" borderId="15" xfId="0" applyFont="1" applyFill="1" applyBorder="1" applyAlignment="1">
      <alignment horizontal="center" vertical="center"/>
    </xf>
    <xf numFmtId="0" fontId="60" fillId="0" borderId="21" xfId="0" applyFont="1" applyFill="1" applyBorder="1" applyAlignment="1">
      <alignment horizontal="center" vertical="center"/>
    </xf>
    <xf numFmtId="0" fontId="60" fillId="0" borderId="40" xfId="0" applyFont="1" applyFill="1" applyBorder="1" applyAlignment="1">
      <alignment horizontal="center" vertical="center"/>
    </xf>
    <xf numFmtId="0" fontId="60" fillId="0" borderId="55" xfId="0" applyFont="1" applyFill="1" applyBorder="1" applyAlignment="1">
      <alignment horizontal="center" vertical="center"/>
    </xf>
    <xf numFmtId="0" fontId="60" fillId="0" borderId="73" xfId="0" applyFont="1" applyFill="1" applyBorder="1" applyAlignment="1">
      <alignment horizontal="center" vertical="center"/>
    </xf>
    <xf numFmtId="0" fontId="60" fillId="0" borderId="56" xfId="0" applyFont="1" applyFill="1" applyBorder="1" applyAlignment="1">
      <alignment horizontal="center" vertical="center"/>
    </xf>
    <xf numFmtId="0" fontId="60" fillId="0" borderId="3" xfId="0" applyFont="1" applyFill="1" applyBorder="1" applyAlignment="1">
      <alignment horizontal="center" vertical="center"/>
    </xf>
    <xf numFmtId="0" fontId="60" fillId="0" borderId="41" xfId="0" applyFont="1" applyFill="1" applyBorder="1" applyAlignment="1">
      <alignment horizontal="center" vertical="center"/>
    </xf>
    <xf numFmtId="0" fontId="60" fillId="0" borderId="46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vertical="center" wrapText="1"/>
    </xf>
    <xf numFmtId="0" fontId="86" fillId="0" borderId="33" xfId="0" applyFont="1" applyFill="1" applyBorder="1" applyAlignment="1">
      <alignment vertical="center"/>
    </xf>
    <xf numFmtId="0" fontId="60" fillId="0" borderId="14" xfId="0" applyFont="1" applyFill="1" applyBorder="1" applyAlignment="1">
      <alignment vertical="center"/>
    </xf>
    <xf numFmtId="0" fontId="60" fillId="0" borderId="15" xfId="0" applyFont="1" applyFill="1" applyBorder="1" applyAlignment="1">
      <alignment vertical="center"/>
    </xf>
    <xf numFmtId="0" fontId="60" fillId="0" borderId="44" xfId="0" applyFont="1" applyFill="1" applyBorder="1" applyAlignment="1">
      <alignment horizontal="center" vertical="center"/>
    </xf>
    <xf numFmtId="0" fontId="60" fillId="0" borderId="13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70" fillId="0" borderId="0" xfId="0" applyFont="1" applyBorder="1" applyAlignment="1">
      <alignment horizontal="center" vertical="center" wrapText="1"/>
    </xf>
    <xf numFmtId="0" fontId="73" fillId="0" borderId="0" xfId="0" applyFont="1" applyBorder="1" applyAlignment="1">
      <alignment vertical="center"/>
    </xf>
    <xf numFmtId="0" fontId="59" fillId="2" borderId="13" xfId="0" quotePrefix="1" applyFont="1" applyFill="1" applyBorder="1" applyAlignment="1">
      <alignment horizontal="center" vertical="center"/>
    </xf>
    <xf numFmtId="0" fontId="59" fillId="2" borderId="41" xfId="0" quotePrefix="1" applyFont="1" applyFill="1" applyBorder="1" applyAlignment="1">
      <alignment horizontal="center" vertical="center"/>
    </xf>
    <xf numFmtId="0" fontId="59" fillId="2" borderId="16" xfId="0" quotePrefix="1" applyFont="1" applyFill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68" fillId="0" borderId="63" xfId="0" applyFont="1" applyBorder="1" applyAlignment="1">
      <alignment horizontal="center" vertical="center"/>
    </xf>
    <xf numFmtId="0" fontId="45" fillId="2" borderId="16" xfId="0" quotePrefix="1" applyFont="1" applyFill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0" fillId="0" borderId="78" xfId="0" applyBorder="1" applyAlignment="1">
      <alignment vertical="center"/>
    </xf>
    <xf numFmtId="0" fontId="0" fillId="0" borderId="4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 wrapText="1"/>
    </xf>
    <xf numFmtId="1" fontId="49" fillId="0" borderId="13" xfId="0" applyNumberFormat="1" applyFont="1" applyBorder="1" applyAlignment="1">
      <alignment horizontal="center" vertical="center"/>
    </xf>
    <xf numFmtId="1" fontId="49" fillId="0" borderId="54" xfId="0" applyNumberFormat="1" applyFont="1" applyBorder="1" applyAlignment="1">
      <alignment horizontal="center" vertical="center"/>
    </xf>
    <xf numFmtId="1" fontId="49" fillId="0" borderId="55" xfId="0" applyNumberFormat="1" applyFont="1" applyBorder="1" applyAlignment="1">
      <alignment horizontal="center" vertical="center"/>
    </xf>
    <xf numFmtId="0" fontId="60" fillId="0" borderId="39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49" fillId="0" borderId="54" xfId="0" applyFont="1" applyBorder="1" applyAlignment="1">
      <alignment horizontal="center" vertical="center" wrapText="1"/>
    </xf>
    <xf numFmtId="0" fontId="48" fillId="0" borderId="64" xfId="0" applyFont="1" applyBorder="1" applyAlignment="1">
      <alignment horizontal="center" vertical="center"/>
    </xf>
    <xf numFmtId="0" fontId="48" fillId="0" borderId="65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51" fillId="0" borderId="59" xfId="0" applyFont="1" applyBorder="1" applyAlignment="1">
      <alignment horizontal="center" vertical="center"/>
    </xf>
    <xf numFmtId="0" fontId="54" fillId="0" borderId="68" xfId="0" applyFont="1" applyBorder="1" applyAlignment="1">
      <alignment horizontal="center" vertical="center"/>
    </xf>
    <xf numFmtId="0" fontId="54" fillId="0" borderId="69" xfId="0" applyFont="1" applyBorder="1" applyAlignment="1">
      <alignment horizontal="center" vertical="center"/>
    </xf>
    <xf numFmtId="1" fontId="49" fillId="0" borderId="51" xfId="0" applyNumberFormat="1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0" fontId="49" fillId="0" borderId="52" xfId="0" applyFont="1" applyBorder="1" applyAlignment="1">
      <alignment horizontal="center" vertical="center" wrapText="1"/>
    </xf>
    <xf numFmtId="0" fontId="60" fillId="0" borderId="78" xfId="0" applyFont="1" applyFill="1" applyBorder="1" applyAlignment="1">
      <alignment horizontal="center" vertical="center"/>
    </xf>
    <xf numFmtId="0" fontId="68" fillId="0" borderId="74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 wrapText="1"/>
    </xf>
    <xf numFmtId="16" fontId="27" fillId="0" borderId="70" xfId="0" applyNumberFormat="1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61" fillId="0" borderId="78" xfId="0" applyFont="1" applyBorder="1" applyAlignment="1">
      <alignment horizontal="center" vertical="center"/>
    </xf>
    <xf numFmtId="0" fontId="61" fillId="0" borderId="39" xfId="0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/>
    </xf>
    <xf numFmtId="14" fontId="90" fillId="0" borderId="51" xfId="0" applyNumberFormat="1" applyFont="1" applyBorder="1" applyAlignment="1">
      <alignment horizontal="center" vertical="center"/>
    </xf>
    <xf numFmtId="0" fontId="90" fillId="0" borderId="55" xfId="0" applyFont="1" applyBorder="1" applyAlignment="1">
      <alignment horizontal="center" vertical="center"/>
    </xf>
    <xf numFmtId="0" fontId="90" fillId="0" borderId="54" xfId="0" applyFont="1" applyBorder="1" applyAlignment="1">
      <alignment horizontal="center" vertical="center"/>
    </xf>
    <xf numFmtId="14" fontId="90" fillId="0" borderId="55" xfId="0" applyNumberFormat="1" applyFont="1" applyBorder="1" applyAlignment="1">
      <alignment horizontal="center" vertical="center"/>
    </xf>
    <xf numFmtId="0" fontId="74" fillId="0" borderId="51" xfId="0" applyFont="1" applyBorder="1" applyAlignment="1">
      <alignment horizontal="center" vertical="center"/>
    </xf>
    <xf numFmtId="0" fontId="90" fillId="0" borderId="51" xfId="0" applyFont="1" applyBorder="1" applyAlignment="1">
      <alignment horizontal="center" vertical="center"/>
    </xf>
    <xf numFmtId="0" fontId="92" fillId="0" borderId="0" xfId="0" applyFont="1" applyAlignment="1">
      <alignment vertical="center"/>
    </xf>
    <xf numFmtId="0" fontId="74" fillId="0" borderId="59" xfId="0" applyFont="1" applyBorder="1" applyAlignment="1">
      <alignment horizontal="center" vertical="center"/>
    </xf>
    <xf numFmtId="0" fontId="74" fillId="0" borderId="55" xfId="0" applyFont="1" applyBorder="1" applyAlignment="1">
      <alignment horizontal="center" vertical="center"/>
    </xf>
    <xf numFmtId="0" fontId="74" fillId="0" borderId="53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74" fillId="0" borderId="13" xfId="0" applyFont="1" applyBorder="1" applyAlignment="1">
      <alignment horizontal="center" vertical="center"/>
    </xf>
    <xf numFmtId="0" fontId="74" fillId="0" borderId="58" xfId="0" applyFont="1" applyBorder="1" applyAlignment="1">
      <alignment horizontal="center" vertical="center"/>
    </xf>
    <xf numFmtId="0" fontId="74" fillId="0" borderId="54" xfId="0" applyFont="1" applyBorder="1" applyAlignment="1">
      <alignment horizontal="center" vertical="center"/>
    </xf>
    <xf numFmtId="0" fontId="68" fillId="0" borderId="61" xfId="0" applyFont="1" applyBorder="1" applyAlignment="1">
      <alignment vertical="center"/>
    </xf>
    <xf numFmtId="0" fontId="68" fillId="0" borderId="4" xfId="0" applyFont="1" applyBorder="1" applyAlignment="1">
      <alignment vertical="center"/>
    </xf>
    <xf numFmtId="0" fontId="68" fillId="0" borderId="63" xfId="0" applyFont="1" applyBorder="1" applyAlignment="1">
      <alignment vertical="center"/>
    </xf>
    <xf numFmtId="0" fontId="74" fillId="0" borderId="39" xfId="0" applyFont="1" applyBorder="1" applyAlignment="1">
      <alignment horizontal="center" vertical="center"/>
    </xf>
    <xf numFmtId="0" fontId="68" fillId="0" borderId="47" xfId="0" applyFont="1" applyBorder="1" applyAlignment="1">
      <alignment horizontal="center" vertical="center"/>
    </xf>
    <xf numFmtId="0" fontId="68" fillId="0" borderId="23" xfId="0" applyFont="1" applyBorder="1" applyAlignment="1">
      <alignment horizontal="center" vertical="center"/>
    </xf>
    <xf numFmtId="0" fontId="68" fillId="0" borderId="32" xfId="0" applyFont="1" applyBorder="1" applyAlignment="1">
      <alignment horizontal="center" vertical="center"/>
    </xf>
    <xf numFmtId="0" fontId="68" fillId="0" borderId="35" xfId="0" applyFont="1" applyBorder="1" applyAlignment="1">
      <alignment horizontal="center" vertical="center"/>
    </xf>
    <xf numFmtId="0" fontId="68" fillId="0" borderId="30" xfId="0" applyFont="1" applyBorder="1" applyAlignment="1">
      <alignment horizontal="center" vertical="center"/>
    </xf>
    <xf numFmtId="0" fontId="68" fillId="0" borderId="60" xfId="0" applyFont="1" applyBorder="1" applyAlignment="1">
      <alignment horizontal="center" vertical="center"/>
    </xf>
    <xf numFmtId="0" fontId="68" fillId="0" borderId="65" xfId="0" applyFont="1" applyBorder="1" applyAlignment="1">
      <alignment horizontal="center" vertical="center"/>
    </xf>
    <xf numFmtId="0" fontId="68" fillId="0" borderId="62" xfId="0" applyFont="1" applyBorder="1" applyAlignment="1">
      <alignment horizontal="center" vertical="center"/>
    </xf>
    <xf numFmtId="0" fontId="68" fillId="0" borderId="12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74" fillId="0" borderId="52" xfId="0" applyFont="1" applyBorder="1" applyAlignment="1">
      <alignment horizontal="center" vertical="center"/>
    </xf>
    <xf numFmtId="0" fontId="91" fillId="0" borderId="51" xfId="0" applyFont="1" applyBorder="1" applyAlignment="1">
      <alignment horizontal="right" vertical="center" wrapText="1"/>
    </xf>
    <xf numFmtId="0" fontId="74" fillId="0" borderId="14" xfId="0" applyFont="1" applyBorder="1" applyAlignment="1">
      <alignment horizontal="center" vertical="center"/>
    </xf>
    <xf numFmtId="0" fontId="74" fillId="0" borderId="70" xfId="0" applyFont="1" applyBorder="1" applyAlignment="1">
      <alignment horizontal="center" vertical="center"/>
    </xf>
    <xf numFmtId="0" fontId="74" fillId="0" borderId="43" xfId="0" applyFont="1" applyBorder="1" applyAlignment="1">
      <alignment horizontal="center" vertical="center"/>
    </xf>
    <xf numFmtId="0" fontId="74" fillId="0" borderId="33" xfId="0" applyFont="1" applyBorder="1" applyAlignment="1">
      <alignment horizontal="center" vertical="center"/>
    </xf>
    <xf numFmtId="0" fontId="74" fillId="0" borderId="42" xfId="0" applyFont="1" applyBorder="1" applyAlignment="1">
      <alignment horizontal="center" vertical="center"/>
    </xf>
    <xf numFmtId="0" fontId="90" fillId="0" borderId="71" xfId="0" applyFont="1" applyBorder="1" applyAlignment="1">
      <alignment horizontal="center" vertical="center"/>
    </xf>
    <xf numFmtId="0" fontId="68" fillId="0" borderId="15" xfId="0" applyFont="1" applyBorder="1" applyAlignment="1">
      <alignment horizontal="center" vertical="center"/>
    </xf>
    <xf numFmtId="0" fontId="68" fillId="0" borderId="19" xfId="0" applyFont="1" applyBorder="1" applyAlignment="1">
      <alignment horizontal="center" vertical="center"/>
    </xf>
    <xf numFmtId="0" fontId="70" fillId="0" borderId="48" xfId="0" applyFont="1" applyBorder="1" applyAlignment="1">
      <alignment horizontal="center" vertical="center"/>
    </xf>
    <xf numFmtId="0" fontId="68" fillId="0" borderId="23" xfId="0" applyFont="1" applyBorder="1" applyAlignment="1">
      <alignment vertical="center"/>
    </xf>
    <xf numFmtId="0" fontId="46" fillId="0" borderId="0" xfId="0" applyFont="1" applyBorder="1" applyAlignment="1">
      <alignment horizontal="center" vertical="center" wrapText="1"/>
    </xf>
    <xf numFmtId="14" fontId="90" fillId="0" borderId="39" xfId="0" applyNumberFormat="1" applyFont="1" applyBorder="1" applyAlignment="1">
      <alignment horizontal="center" vertical="center"/>
    </xf>
    <xf numFmtId="0" fontId="90" fillId="0" borderId="74" xfId="0" applyFont="1" applyBorder="1" applyAlignment="1">
      <alignment horizontal="center" vertical="center"/>
    </xf>
    <xf numFmtId="0" fontId="90" fillId="0" borderId="70" xfId="0" applyFont="1" applyBorder="1" applyAlignment="1">
      <alignment horizontal="center" vertical="center"/>
    </xf>
    <xf numFmtId="0" fontId="90" fillId="0" borderId="33" xfId="0" applyFont="1" applyBorder="1" applyAlignment="1">
      <alignment horizontal="center" vertical="center"/>
    </xf>
    <xf numFmtId="0" fontId="90" fillId="0" borderId="73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68" fillId="0" borderId="57" xfId="0" applyFont="1" applyBorder="1" applyAlignment="1">
      <alignment horizontal="center" vertical="center"/>
    </xf>
    <xf numFmtId="0" fontId="90" fillId="0" borderId="58" xfId="0" applyFont="1" applyBorder="1" applyAlignment="1">
      <alignment horizontal="center" vertical="center"/>
    </xf>
    <xf numFmtId="0" fontId="90" fillId="0" borderId="59" xfId="0" applyFont="1" applyBorder="1" applyAlignment="1">
      <alignment horizontal="center" vertical="center"/>
    </xf>
    <xf numFmtId="0" fontId="90" fillId="0" borderId="52" xfId="0" applyFont="1" applyBorder="1" applyAlignment="1">
      <alignment horizontal="center" vertical="center"/>
    </xf>
    <xf numFmtId="0" fontId="48" fillId="0" borderId="40" xfId="0" applyFont="1" applyBorder="1" applyAlignment="1">
      <alignment horizontal="center" vertical="center"/>
    </xf>
    <xf numFmtId="0" fontId="48" fillId="0" borderId="42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93" fillId="0" borderId="34" xfId="0" applyFont="1" applyFill="1" applyBorder="1" applyAlignment="1">
      <alignment horizontal="center" vertical="center"/>
    </xf>
    <xf numFmtId="0" fontId="93" fillId="0" borderId="69" xfId="0" applyFont="1" applyFill="1" applyBorder="1" applyAlignment="1">
      <alignment horizontal="center" vertical="center"/>
    </xf>
    <xf numFmtId="0" fontId="93" fillId="0" borderId="68" xfId="0" applyFont="1" applyFill="1" applyBorder="1" applyAlignment="1">
      <alignment horizontal="center" vertical="center"/>
    </xf>
    <xf numFmtId="0" fontId="94" fillId="0" borderId="34" xfId="0" applyFont="1" applyFill="1" applyBorder="1" applyAlignment="1">
      <alignment horizontal="center" vertical="center"/>
    </xf>
    <xf numFmtId="0" fontId="94" fillId="0" borderId="69" xfId="0" applyFont="1" applyFill="1" applyBorder="1" applyAlignment="1">
      <alignment horizontal="center" vertical="center"/>
    </xf>
    <xf numFmtId="0" fontId="94" fillId="0" borderId="41" xfId="0" applyFont="1" applyFill="1" applyBorder="1" applyAlignment="1">
      <alignment horizontal="center" vertical="center"/>
    </xf>
    <xf numFmtId="0" fontId="94" fillId="0" borderId="68" xfId="0" applyFont="1" applyFill="1" applyBorder="1" applyAlignment="1">
      <alignment horizontal="center" vertical="center"/>
    </xf>
    <xf numFmtId="0" fontId="56" fillId="0" borderId="20" xfId="0" applyFont="1" applyFill="1" applyBorder="1" applyAlignment="1">
      <alignment horizontal="center" vertical="center"/>
    </xf>
    <xf numFmtId="0" fontId="56" fillId="0" borderId="74" xfId="0" applyFont="1" applyFill="1" applyBorder="1" applyAlignment="1">
      <alignment horizontal="center" vertical="center"/>
    </xf>
    <xf numFmtId="0" fontId="56" fillId="0" borderId="70" xfId="0" applyFont="1" applyFill="1" applyBorder="1" applyAlignment="1">
      <alignment horizontal="center" vertical="center"/>
    </xf>
    <xf numFmtId="0" fontId="56" fillId="0" borderId="72" xfId="0" applyFont="1" applyFill="1" applyBorder="1" applyAlignment="1">
      <alignment horizontal="center" vertical="center"/>
    </xf>
    <xf numFmtId="0" fontId="76" fillId="0" borderId="54" xfId="0" applyFont="1" applyFill="1" applyBorder="1" applyAlignment="1">
      <alignment horizontal="center" vertical="center" wrapText="1"/>
    </xf>
    <xf numFmtId="0" fontId="50" fillId="0" borderId="34" xfId="0" applyFont="1" applyBorder="1" applyAlignment="1">
      <alignment horizontal="center" vertical="center"/>
    </xf>
    <xf numFmtId="0" fontId="60" fillId="0" borderId="78" xfId="0" applyFont="1" applyBorder="1" applyAlignment="1">
      <alignment horizontal="center" vertical="center"/>
    </xf>
    <xf numFmtId="0" fontId="94" fillId="0" borderId="22" xfId="0" applyFont="1" applyFill="1" applyBorder="1" applyAlignment="1">
      <alignment horizontal="center" vertical="center"/>
    </xf>
    <xf numFmtId="0" fontId="94" fillId="0" borderId="45" xfId="0" applyFont="1" applyFill="1" applyBorder="1" applyAlignment="1">
      <alignment horizontal="center" vertical="center"/>
    </xf>
    <xf numFmtId="0" fontId="93" fillId="0" borderId="22" xfId="0" applyFont="1" applyFill="1" applyBorder="1" applyAlignment="1">
      <alignment horizontal="center" vertical="center"/>
    </xf>
    <xf numFmtId="0" fontId="94" fillId="0" borderId="51" xfId="0" applyFont="1" applyFill="1" applyBorder="1" applyAlignment="1">
      <alignment horizontal="center" vertical="center"/>
    </xf>
    <xf numFmtId="0" fontId="94" fillId="0" borderId="16" xfId="0" applyFont="1" applyFill="1" applyBorder="1" applyAlignment="1">
      <alignment horizontal="center" vertical="center"/>
    </xf>
    <xf numFmtId="0" fontId="94" fillId="0" borderId="44" xfId="0" applyFont="1" applyFill="1" applyBorder="1" applyAlignment="1">
      <alignment horizontal="center" vertical="center"/>
    </xf>
    <xf numFmtId="0" fontId="94" fillId="0" borderId="40" xfId="0" applyFont="1" applyFill="1" applyBorder="1" applyAlignment="1">
      <alignment horizontal="center" vertical="center"/>
    </xf>
    <xf numFmtId="0" fontId="94" fillId="0" borderId="73" xfId="0" applyFont="1" applyFill="1" applyBorder="1" applyAlignment="1">
      <alignment horizontal="center" vertical="center"/>
    </xf>
    <xf numFmtId="0" fontId="94" fillId="0" borderId="56" xfId="0" applyFont="1" applyFill="1" applyBorder="1" applyAlignment="1">
      <alignment horizontal="center" vertical="center"/>
    </xf>
    <xf numFmtId="0" fontId="94" fillId="0" borderId="4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54" fillId="0" borderId="51" xfId="0" quotePrefix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0" fillId="0" borderId="51" xfId="0" quotePrefix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7" fillId="0" borderId="78" xfId="0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16" fontId="27" fillId="0" borderId="71" xfId="0" applyNumberFormat="1" applyFont="1" applyBorder="1" applyAlignment="1">
      <alignment horizontal="center" vertical="center"/>
    </xf>
    <xf numFmtId="0" fontId="94" fillId="0" borderId="46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3" fillId="0" borderId="44" xfId="0" applyFont="1" applyFill="1" applyBorder="1" applyAlignment="1">
      <alignment horizontal="center" vertical="center"/>
    </xf>
    <xf numFmtId="0" fontId="48" fillId="0" borderId="66" xfId="0" applyFont="1" applyBorder="1" applyAlignment="1">
      <alignment horizontal="center" vertical="center"/>
    </xf>
    <xf numFmtId="0" fontId="93" fillId="0" borderId="46" xfId="0" applyFont="1" applyFill="1" applyBorder="1" applyAlignment="1">
      <alignment horizontal="center" vertical="center"/>
    </xf>
    <xf numFmtId="0" fontId="46" fillId="0" borderId="14" xfId="0" applyFont="1" applyBorder="1" applyAlignment="1">
      <alignment horizontal="center" vertical="center" wrapText="1"/>
    </xf>
    <xf numFmtId="16" fontId="27" fillId="0" borderId="20" xfId="0" applyNumberFormat="1" applyFont="1" applyBorder="1" applyAlignment="1">
      <alignment horizontal="center" vertical="center"/>
    </xf>
    <xf numFmtId="0" fontId="60" fillId="0" borderId="52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/>
    </xf>
    <xf numFmtId="0" fontId="56" fillId="0" borderId="73" xfId="0" applyFont="1" applyBorder="1" applyAlignment="1">
      <alignment horizontal="center" vertical="center"/>
    </xf>
    <xf numFmtId="0" fontId="56" fillId="0" borderId="40" xfId="0" applyFont="1" applyBorder="1" applyAlignment="1">
      <alignment horizontal="center" vertical="center"/>
    </xf>
    <xf numFmtId="0" fontId="56" fillId="0" borderId="7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48" fillId="0" borderId="42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18" fillId="0" borderId="51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61" fillId="0" borderId="74" xfId="0" applyFont="1" applyBorder="1" applyAlignment="1">
      <alignment horizontal="center" vertical="center"/>
    </xf>
    <xf numFmtId="0" fontId="49" fillId="0" borderId="66" xfId="0" applyFont="1" applyBorder="1" applyAlignment="1">
      <alignment horizontal="center" vertical="center"/>
    </xf>
    <xf numFmtId="0" fontId="51" fillId="0" borderId="5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0" fontId="49" fillId="0" borderId="60" xfId="0" applyFont="1" applyBorder="1" applyAlignment="1">
      <alignment horizontal="center" vertical="center"/>
    </xf>
    <xf numFmtId="0" fontId="49" fillId="0" borderId="26" xfId="0" applyFont="1" applyBorder="1" applyAlignment="1">
      <alignment horizontal="center" vertical="center"/>
    </xf>
    <xf numFmtId="0" fontId="49" fillId="0" borderId="28" xfId="0" applyFont="1" applyBorder="1" applyAlignment="1">
      <alignment horizontal="center" vertical="center"/>
    </xf>
    <xf numFmtId="0" fontId="51" fillId="0" borderId="66" xfId="0" applyFont="1" applyBorder="1" applyAlignment="1">
      <alignment horizontal="center" vertical="center"/>
    </xf>
    <xf numFmtId="0" fontId="50" fillId="0" borderId="66" xfId="0" applyFont="1" applyBorder="1" applyAlignment="1">
      <alignment horizontal="center" vertical="center"/>
    </xf>
    <xf numFmtId="0" fontId="57" fillId="0" borderId="66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68" fillId="0" borderId="43" xfId="0" applyFont="1" applyBorder="1" applyAlignment="1">
      <alignment horizontal="center" vertical="center"/>
    </xf>
    <xf numFmtId="0" fontId="47" fillId="0" borderId="66" xfId="0" applyFont="1" applyBorder="1" applyAlignment="1">
      <alignment horizontal="center" vertical="center"/>
    </xf>
    <xf numFmtId="0" fontId="56" fillId="0" borderId="42" xfId="0" applyFont="1" applyBorder="1" applyAlignment="1">
      <alignment horizontal="center" vertical="center"/>
    </xf>
    <xf numFmtId="0" fontId="60" fillId="0" borderId="42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/>
    </xf>
    <xf numFmtId="14" fontId="18" fillId="0" borderId="40" xfId="0" applyNumberFormat="1" applyFont="1" applyBorder="1" applyAlignment="1">
      <alignment horizontal="center" vertical="center"/>
    </xf>
    <xf numFmtId="0" fontId="67" fillId="0" borderId="53" xfId="0" applyFont="1" applyBorder="1" applyAlignment="1">
      <alignment horizontal="center" vertical="center"/>
    </xf>
    <xf numFmtId="0" fontId="93" fillId="0" borderId="66" xfId="0" applyFont="1" applyFill="1" applyBorder="1" applyAlignment="1">
      <alignment horizontal="center" vertical="center"/>
    </xf>
    <xf numFmtId="0" fontId="67" fillId="0" borderId="43" xfId="0" applyFont="1" applyBorder="1" applyAlignment="1">
      <alignment horizontal="center" vertical="center"/>
    </xf>
    <xf numFmtId="0" fontId="93" fillId="0" borderId="52" xfId="0" applyFont="1" applyFill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56" fillId="0" borderId="66" xfId="0" applyFont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56" fillId="0" borderId="54" xfId="0" applyFont="1" applyBorder="1" applyAlignment="1">
      <alignment horizontal="center" vertical="center"/>
    </xf>
    <xf numFmtId="0" fontId="49" fillId="0" borderId="25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55" fillId="0" borderId="66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49" fillId="0" borderId="38" xfId="0" applyFont="1" applyBorder="1" applyAlignment="1">
      <alignment horizontal="center" vertical="center"/>
    </xf>
    <xf numFmtId="0" fontId="56" fillId="0" borderId="43" xfId="0" applyFont="1" applyBorder="1" applyAlignment="1">
      <alignment horizontal="center" vertical="center"/>
    </xf>
    <xf numFmtId="0" fontId="57" fillId="0" borderId="44" xfId="0" applyFont="1" applyBorder="1" applyAlignment="1">
      <alignment horizontal="center" vertical="center"/>
    </xf>
    <xf numFmtId="0" fontId="54" fillId="0" borderId="43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51" fillId="0" borderId="44" xfId="0" applyFont="1" applyBorder="1" applyAlignment="1">
      <alignment horizontal="center" vertical="center"/>
    </xf>
    <xf numFmtId="0" fontId="55" fillId="0" borderId="59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41" fillId="0" borderId="72" xfId="0" applyFont="1" applyBorder="1" applyAlignment="1">
      <alignment horizontal="center" vertical="center"/>
    </xf>
    <xf numFmtId="0" fontId="54" fillId="0" borderId="17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95" fillId="0" borderId="21" xfId="0" applyFont="1" applyBorder="1" applyAlignment="1">
      <alignment horizontal="center" vertical="center"/>
    </xf>
    <xf numFmtId="0" fontId="95" fillId="0" borderId="73" xfId="0" applyFont="1" applyBorder="1" applyAlignment="1">
      <alignment horizontal="center" vertical="center"/>
    </xf>
    <xf numFmtId="0" fontId="95" fillId="0" borderId="56" xfId="0" applyFont="1" applyBorder="1" applyAlignment="1">
      <alignment horizontal="center" vertical="center"/>
    </xf>
    <xf numFmtId="0" fontId="95" fillId="0" borderId="78" xfId="0" applyFont="1" applyBorder="1" applyAlignment="1">
      <alignment horizontal="center" vertical="center"/>
    </xf>
    <xf numFmtId="0" fontId="95" fillId="0" borderId="40" xfId="0" applyFont="1" applyBorder="1" applyAlignment="1">
      <alignment horizontal="center" vertical="center"/>
    </xf>
    <xf numFmtId="0" fontId="95" fillId="0" borderId="0" xfId="0" applyFont="1" applyBorder="1" applyAlignment="1">
      <alignment horizontal="center" vertical="center"/>
    </xf>
    <xf numFmtId="0" fontId="95" fillId="0" borderId="3" xfId="0" applyFont="1" applyBorder="1" applyAlignment="1">
      <alignment horizontal="center" vertical="center"/>
    </xf>
    <xf numFmtId="0" fontId="95" fillId="0" borderId="30" xfId="0" applyFont="1" applyBorder="1" applyAlignment="1">
      <alignment horizontal="center" vertical="center"/>
    </xf>
    <xf numFmtId="0" fontId="95" fillId="0" borderId="38" xfId="0" applyFont="1" applyBorder="1" applyAlignment="1">
      <alignment horizontal="center" vertical="center"/>
    </xf>
    <xf numFmtId="0" fontId="95" fillId="0" borderId="23" xfId="0" applyFont="1" applyBorder="1" applyAlignment="1">
      <alignment horizontal="center" vertical="center"/>
    </xf>
    <xf numFmtId="0" fontId="95" fillId="0" borderId="43" xfId="0" applyFont="1" applyBorder="1" applyAlignment="1">
      <alignment horizontal="center" vertical="center"/>
    </xf>
    <xf numFmtId="0" fontId="96" fillId="0" borderId="73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95" fillId="0" borderId="71" xfId="0" applyFont="1" applyBorder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95" fillId="0" borderId="52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61" fillId="0" borderId="32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0" fillId="0" borderId="32" xfId="0" applyFont="1" applyBorder="1" applyAlignment="1">
      <alignment horizontal="center" vertical="center"/>
    </xf>
    <xf numFmtId="0" fontId="99" fillId="5" borderId="13" xfId="0" applyFont="1" applyFill="1" applyBorder="1" applyAlignment="1">
      <alignment horizontal="center" vertical="center"/>
    </xf>
    <xf numFmtId="0" fontId="99" fillId="2" borderId="13" xfId="0" applyFont="1" applyFill="1" applyBorder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03" fillId="0" borderId="58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103" fillId="0" borderId="53" xfId="0" applyFont="1" applyBorder="1" applyAlignment="1">
      <alignment horizontal="center" vertical="center"/>
    </xf>
    <xf numFmtId="0" fontId="103" fillId="0" borderId="0" xfId="0" applyFont="1" applyBorder="1" applyAlignment="1">
      <alignment horizontal="center" vertical="center"/>
    </xf>
    <xf numFmtId="0" fontId="103" fillId="0" borderId="13" xfId="0" applyFont="1" applyBorder="1" applyAlignment="1">
      <alignment horizontal="center" vertical="center"/>
    </xf>
    <xf numFmtId="0" fontId="104" fillId="2" borderId="13" xfId="0" applyFont="1" applyFill="1" applyBorder="1" applyAlignment="1">
      <alignment horizontal="center" vertical="center"/>
    </xf>
    <xf numFmtId="0" fontId="99" fillId="2" borderId="16" xfId="0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9" fillId="2" borderId="41" xfId="0" applyFont="1" applyFill="1" applyBorder="1" applyAlignment="1">
      <alignment horizontal="center" vertical="center"/>
    </xf>
    <xf numFmtId="0" fontId="0" fillId="0" borderId="66" xfId="0" quotePrefix="1" applyBorder="1" applyAlignment="1">
      <alignment horizontal="center" vertical="center"/>
    </xf>
    <xf numFmtId="0" fontId="46" fillId="0" borderId="33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14" fontId="69" fillId="0" borderId="21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4" fontId="69" fillId="0" borderId="3" xfId="0" applyNumberFormat="1" applyFont="1" applyBorder="1" applyAlignment="1">
      <alignment horizontal="center" vertical="center"/>
    </xf>
    <xf numFmtId="14" fontId="69" fillId="0" borderId="73" xfId="0" applyNumberFormat="1" applyFont="1" applyBorder="1" applyAlignment="1">
      <alignment horizontal="center" vertical="center"/>
    </xf>
    <xf numFmtId="0" fontId="39" fillId="0" borderId="44" xfId="0" applyFont="1" applyBorder="1" applyAlignment="1">
      <alignment vertical="center"/>
    </xf>
    <xf numFmtId="0" fontId="99" fillId="0" borderId="0" xfId="0" applyFont="1" applyFill="1" applyBorder="1" applyAlignment="1">
      <alignment horizontal="center" vertical="center"/>
    </xf>
    <xf numFmtId="0" fontId="98" fillId="2" borderId="14" xfId="0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/>
    </xf>
    <xf numFmtId="0" fontId="100" fillId="2" borderId="13" xfId="0" applyFont="1" applyFill="1" applyBorder="1" applyAlignment="1">
      <alignment horizontal="center" vertical="center"/>
    </xf>
    <xf numFmtId="0" fontId="7" fillId="0" borderId="66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9" fillId="0" borderId="41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60" fillId="0" borderId="36" xfId="0" applyFont="1" applyBorder="1" applyAlignment="1">
      <alignment horizontal="center" vertical="center"/>
    </xf>
    <xf numFmtId="0" fontId="104" fillId="0" borderId="53" xfId="0" applyFont="1" applyBorder="1" applyAlignment="1">
      <alignment horizontal="center" vertical="center"/>
    </xf>
    <xf numFmtId="0" fontId="104" fillId="0" borderId="52" xfId="0" applyFont="1" applyBorder="1" applyAlignment="1">
      <alignment horizontal="center" vertical="center"/>
    </xf>
    <xf numFmtId="0" fontId="104" fillId="0" borderId="59" xfId="0" applyFont="1" applyBorder="1" applyAlignment="1">
      <alignment horizontal="center" vertical="center"/>
    </xf>
    <xf numFmtId="0" fontId="104" fillId="0" borderId="51" xfId="0" applyFont="1" applyBorder="1" applyAlignment="1">
      <alignment horizontal="center" vertical="center"/>
    </xf>
    <xf numFmtId="0" fontId="104" fillId="0" borderId="55" xfId="0" applyFont="1" applyBorder="1" applyAlignment="1">
      <alignment horizontal="center" vertical="center"/>
    </xf>
    <xf numFmtId="0" fontId="104" fillId="0" borderId="66" xfId="0" applyFont="1" applyBorder="1" applyAlignment="1">
      <alignment horizontal="center" vertical="center"/>
    </xf>
    <xf numFmtId="0" fontId="104" fillId="0" borderId="58" xfId="0" applyFont="1" applyBorder="1" applyAlignment="1">
      <alignment horizontal="center" vertical="center"/>
    </xf>
    <xf numFmtId="0" fontId="104" fillId="0" borderId="54" xfId="0" applyFont="1" applyBorder="1" applyAlignment="1">
      <alignment horizontal="center" vertical="center"/>
    </xf>
    <xf numFmtId="0" fontId="107" fillId="0" borderId="58" xfId="0" applyFont="1" applyBorder="1" applyAlignment="1">
      <alignment horizontal="center" vertical="center"/>
    </xf>
    <xf numFmtId="0" fontId="107" fillId="0" borderId="59" xfId="0" applyFont="1" applyBorder="1" applyAlignment="1">
      <alignment horizontal="center" vertical="center"/>
    </xf>
    <xf numFmtId="0" fontId="107" fillId="0" borderId="51" xfId="0" applyFont="1" applyBorder="1" applyAlignment="1">
      <alignment horizontal="center" vertical="center"/>
    </xf>
    <xf numFmtId="0" fontId="107" fillId="0" borderId="52" xfId="0" applyFont="1" applyBorder="1" applyAlignment="1">
      <alignment horizontal="center" vertical="center"/>
    </xf>
    <xf numFmtId="0" fontId="107" fillId="0" borderId="66" xfId="0" applyFont="1" applyBorder="1" applyAlignment="1">
      <alignment horizontal="center" vertical="center"/>
    </xf>
    <xf numFmtId="0" fontId="107" fillId="0" borderId="54" xfId="0" applyFont="1" applyBorder="1" applyAlignment="1">
      <alignment horizontal="center" vertical="center"/>
    </xf>
    <xf numFmtId="0" fontId="107" fillId="0" borderId="55" xfId="0" applyFont="1" applyBorder="1" applyAlignment="1">
      <alignment horizontal="center" vertical="center"/>
    </xf>
    <xf numFmtId="0" fontId="104" fillId="0" borderId="79" xfId="0" applyFont="1" applyBorder="1" applyAlignment="1">
      <alignment horizontal="center" vertical="center"/>
    </xf>
    <xf numFmtId="0" fontId="104" fillId="0" borderId="19" xfId="0" applyFont="1" applyBorder="1" applyAlignment="1">
      <alignment horizontal="center" vertical="center"/>
    </xf>
    <xf numFmtId="0" fontId="104" fillId="0" borderId="77" xfId="0" applyFont="1" applyBorder="1" applyAlignment="1">
      <alignment horizontal="center" vertical="center"/>
    </xf>
    <xf numFmtId="0" fontId="104" fillId="0" borderId="24" xfId="0" applyFont="1" applyBorder="1" applyAlignment="1">
      <alignment horizontal="center" vertical="center"/>
    </xf>
    <xf numFmtId="0" fontId="107" fillId="0" borderId="53" xfId="0" applyFont="1" applyBorder="1" applyAlignment="1">
      <alignment horizontal="center" vertical="center"/>
    </xf>
    <xf numFmtId="0" fontId="102" fillId="0" borderId="31" xfId="0" applyFont="1" applyBorder="1" applyAlignment="1">
      <alignment horizontal="center" vertical="center"/>
    </xf>
    <xf numFmtId="0" fontId="102" fillId="0" borderId="24" xfId="0" applyFont="1" applyBorder="1" applyAlignment="1">
      <alignment horizontal="center" vertical="center"/>
    </xf>
    <xf numFmtId="0" fontId="102" fillId="0" borderId="79" xfId="0" applyFont="1" applyBorder="1" applyAlignment="1">
      <alignment horizontal="center" vertical="center"/>
    </xf>
    <xf numFmtId="0" fontId="102" fillId="0" borderId="37" xfId="0" applyFont="1" applyBorder="1" applyAlignment="1">
      <alignment horizontal="center" vertical="center"/>
    </xf>
    <xf numFmtId="0" fontId="102" fillId="0" borderId="76" xfId="0" applyFont="1" applyBorder="1" applyAlignment="1">
      <alignment horizontal="center" vertical="center"/>
    </xf>
    <xf numFmtId="0" fontId="102" fillId="0" borderId="75" xfId="0" applyFont="1" applyBorder="1" applyAlignment="1">
      <alignment horizontal="center" vertical="center"/>
    </xf>
    <xf numFmtId="0" fontId="108" fillId="0" borderId="31" xfId="0" applyFont="1" applyBorder="1" applyAlignment="1">
      <alignment horizontal="center" vertical="center"/>
    </xf>
    <xf numFmtId="0" fontId="108" fillId="0" borderId="24" xfId="0" applyFont="1" applyBorder="1" applyAlignment="1">
      <alignment horizontal="center" vertical="center"/>
    </xf>
    <xf numFmtId="0" fontId="108" fillId="0" borderId="76" xfId="0" applyFont="1" applyBorder="1" applyAlignment="1">
      <alignment horizontal="center" vertical="center"/>
    </xf>
    <xf numFmtId="0" fontId="108" fillId="0" borderId="75" xfId="0" applyFont="1" applyBorder="1" applyAlignment="1">
      <alignment horizontal="center" vertical="center"/>
    </xf>
    <xf numFmtId="0" fontId="102" fillId="0" borderId="7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09" fillId="0" borderId="55" xfId="0" applyFont="1" applyBorder="1" applyAlignment="1">
      <alignment horizontal="center" vertical="center"/>
    </xf>
    <xf numFmtId="0" fontId="110" fillId="0" borderId="54" xfId="0" applyFont="1" applyBorder="1" applyAlignment="1">
      <alignment vertical="center"/>
    </xf>
    <xf numFmtId="0" fontId="110" fillId="0" borderId="55" xfId="0" applyFont="1" applyBorder="1" applyAlignment="1">
      <alignment vertical="center"/>
    </xf>
    <xf numFmtId="0" fontId="110" fillId="0" borderId="58" xfId="0" applyFont="1" applyBorder="1" applyAlignment="1">
      <alignment vertical="center"/>
    </xf>
    <xf numFmtId="0" fontId="111" fillId="0" borderId="51" xfId="0" applyFont="1" applyBorder="1" applyAlignment="1">
      <alignment vertical="center"/>
    </xf>
    <xf numFmtId="0" fontId="111" fillId="0" borderId="59" xfId="0" applyFont="1" applyBorder="1" applyAlignment="1">
      <alignment vertical="center"/>
    </xf>
    <xf numFmtId="0" fontId="111" fillId="0" borderId="55" xfId="0" applyFont="1" applyBorder="1" applyAlignment="1">
      <alignment vertical="center"/>
    </xf>
    <xf numFmtId="0" fontId="111" fillId="0" borderId="53" xfId="0" applyFont="1" applyBorder="1" applyAlignment="1">
      <alignment vertical="center"/>
    </xf>
    <xf numFmtId="0" fontId="111" fillId="0" borderId="52" xfId="0" applyFont="1" applyBorder="1" applyAlignment="1">
      <alignment vertical="center"/>
    </xf>
    <xf numFmtId="0" fontId="111" fillId="0" borderId="66" xfId="0" applyFont="1" applyBorder="1" applyAlignment="1">
      <alignment vertical="center"/>
    </xf>
    <xf numFmtId="0" fontId="110" fillId="0" borderId="13" xfId="0" applyFont="1" applyBorder="1" applyAlignment="1">
      <alignment vertical="center"/>
    </xf>
    <xf numFmtId="0" fontId="107" fillId="0" borderId="79" xfId="0" applyFont="1" applyBorder="1" applyAlignment="1">
      <alignment horizontal="center" vertical="center"/>
    </xf>
    <xf numFmtId="0" fontId="107" fillId="0" borderId="37" xfId="0" applyFont="1" applyBorder="1" applyAlignment="1">
      <alignment horizontal="center" vertical="center"/>
    </xf>
    <xf numFmtId="0" fontId="107" fillId="0" borderId="24" xfId="0" applyFont="1" applyBorder="1" applyAlignment="1">
      <alignment horizontal="center" vertical="center"/>
    </xf>
    <xf numFmtId="0" fontId="107" fillId="0" borderId="76" xfId="0" applyFont="1" applyBorder="1" applyAlignment="1">
      <alignment horizontal="center" vertical="center"/>
    </xf>
    <xf numFmtId="0" fontId="109" fillId="0" borderId="13" xfId="0" applyFont="1" applyBorder="1" applyAlignment="1">
      <alignment vertical="center"/>
    </xf>
    <xf numFmtId="0" fontId="109" fillId="0" borderId="58" xfId="0" applyFont="1" applyBorder="1" applyAlignment="1">
      <alignment vertical="center"/>
    </xf>
    <xf numFmtId="0" fontId="109" fillId="0" borderId="55" xfId="0" applyFont="1" applyBorder="1" applyAlignment="1">
      <alignment vertical="center"/>
    </xf>
    <xf numFmtId="0" fontId="109" fillId="0" borderId="54" xfId="0" applyFont="1" applyBorder="1" applyAlignment="1">
      <alignment horizontal="center" vertical="center"/>
    </xf>
    <xf numFmtId="0" fontId="109" fillId="0" borderId="53" xfId="0" applyFont="1" applyBorder="1" applyAlignment="1">
      <alignment horizontal="center" vertical="center"/>
    </xf>
    <xf numFmtId="0" fontId="102" fillId="0" borderId="52" xfId="0" applyFont="1" applyBorder="1" applyAlignment="1">
      <alignment horizontal="center" vertical="center"/>
    </xf>
    <xf numFmtId="0" fontId="109" fillId="0" borderId="52" xfId="0" applyFont="1" applyBorder="1" applyAlignment="1">
      <alignment horizontal="center" vertical="center"/>
    </xf>
    <xf numFmtId="0" fontId="104" fillId="0" borderId="51" xfId="0" applyFont="1" applyBorder="1" applyAlignment="1">
      <alignment vertical="center"/>
    </xf>
    <xf numFmtId="0" fontId="104" fillId="0" borderId="55" xfId="0" applyFont="1" applyBorder="1" applyAlignment="1">
      <alignment vertical="center"/>
    </xf>
    <xf numFmtId="0" fontId="104" fillId="0" borderId="59" xfId="0" applyFont="1" applyBorder="1" applyAlignment="1">
      <alignment vertical="center"/>
    </xf>
    <xf numFmtId="0" fontId="104" fillId="0" borderId="52" xfId="0" applyFont="1" applyBorder="1" applyAlignment="1">
      <alignment vertical="center"/>
    </xf>
    <xf numFmtId="0" fontId="107" fillId="0" borderId="58" xfId="0" applyFont="1" applyBorder="1" applyAlignment="1">
      <alignment vertical="center"/>
    </xf>
    <xf numFmtId="0" fontId="107" fillId="0" borderId="55" xfId="0" applyFont="1" applyBorder="1" applyAlignment="1">
      <alignment vertical="center"/>
    </xf>
    <xf numFmtId="0" fontId="107" fillId="0" borderId="54" xfId="0" applyFont="1" applyBorder="1" applyAlignment="1">
      <alignment vertical="center"/>
    </xf>
    <xf numFmtId="0" fontId="107" fillId="0" borderId="59" xfId="0" applyFont="1" applyBorder="1" applyAlignment="1">
      <alignment vertical="center"/>
    </xf>
    <xf numFmtId="0" fontId="107" fillId="0" borderId="52" xfId="0" applyFont="1" applyBorder="1" applyAlignment="1">
      <alignment vertical="center"/>
    </xf>
    <xf numFmtId="0" fontId="107" fillId="0" borderId="66" xfId="0" applyFont="1" applyBorder="1" applyAlignment="1">
      <alignment vertical="center"/>
    </xf>
    <xf numFmtId="0" fontId="109" fillId="0" borderId="66" xfId="0" applyFont="1" applyBorder="1" applyAlignment="1">
      <alignment horizontal="center" vertical="center"/>
    </xf>
    <xf numFmtId="0" fontId="107" fillId="0" borderId="51" xfId="0" applyFont="1" applyBorder="1" applyAlignment="1">
      <alignment vertical="center"/>
    </xf>
    <xf numFmtId="0" fontId="107" fillId="0" borderId="53" xfId="0" applyFont="1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18" fillId="0" borderId="53" xfId="0" applyFont="1" applyBorder="1" applyAlignment="1">
      <alignment horizontal="center" vertical="center"/>
    </xf>
    <xf numFmtId="0" fontId="54" fillId="0" borderId="46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12" fillId="0" borderId="0" xfId="0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0" fontId="114" fillId="0" borderId="15" xfId="0" applyFont="1" applyBorder="1" applyAlignment="1">
      <alignment horizontal="center" vertical="center"/>
    </xf>
    <xf numFmtId="0" fontId="113" fillId="0" borderId="40" xfId="0" applyFont="1" applyBorder="1" applyAlignment="1">
      <alignment horizontal="center" vertical="center"/>
    </xf>
    <xf numFmtId="0" fontId="113" fillId="0" borderId="73" xfId="0" applyFont="1" applyBorder="1" applyAlignment="1">
      <alignment horizontal="center" vertical="center"/>
    </xf>
    <xf numFmtId="0" fontId="113" fillId="0" borderId="0" xfId="0" applyFont="1" applyBorder="1" applyAlignment="1">
      <alignment horizontal="center" vertical="center"/>
    </xf>
    <xf numFmtId="0" fontId="113" fillId="0" borderId="21" xfId="0" applyFont="1" applyBorder="1" applyAlignment="1">
      <alignment horizontal="center" vertical="center"/>
    </xf>
    <xf numFmtId="0" fontId="113" fillId="0" borderId="43" xfId="0" applyFont="1" applyBorder="1" applyAlignment="1">
      <alignment horizontal="center" vertical="center"/>
    </xf>
    <xf numFmtId="0" fontId="115" fillId="0" borderId="66" xfId="0" applyFont="1" applyBorder="1" applyAlignment="1">
      <alignment horizontal="center" vertical="center"/>
    </xf>
    <xf numFmtId="0" fontId="114" fillId="0" borderId="14" xfId="0" applyFont="1" applyBorder="1" applyAlignment="1">
      <alignment horizontal="center" vertical="center"/>
    </xf>
    <xf numFmtId="0" fontId="113" fillId="0" borderId="78" xfId="0" applyFont="1" applyBorder="1" applyAlignment="1">
      <alignment horizontal="center" vertical="center"/>
    </xf>
    <xf numFmtId="0" fontId="113" fillId="0" borderId="3" xfId="0" applyFont="1" applyBorder="1" applyAlignment="1">
      <alignment horizontal="center" vertical="center"/>
    </xf>
    <xf numFmtId="0" fontId="113" fillId="0" borderId="56" xfId="0" applyFont="1" applyBorder="1" applyAlignment="1">
      <alignment horizontal="center" vertical="center"/>
    </xf>
    <xf numFmtId="0" fontId="105" fillId="0" borderId="13" xfId="0" applyFont="1" applyBorder="1" applyAlignment="1">
      <alignment horizontal="center" vertical="center"/>
    </xf>
    <xf numFmtId="0" fontId="113" fillId="0" borderId="15" xfId="0" applyFont="1" applyBorder="1" applyAlignment="1">
      <alignment horizontal="center" vertical="center"/>
    </xf>
    <xf numFmtId="0" fontId="105" fillId="0" borderId="14" xfId="0" applyFont="1" applyBorder="1" applyAlignment="1">
      <alignment horizontal="center" vertical="center"/>
    </xf>
    <xf numFmtId="0" fontId="114" fillId="0" borderId="33" xfId="0" applyFont="1" applyBorder="1" applyAlignment="1">
      <alignment horizontal="center" vertical="center"/>
    </xf>
    <xf numFmtId="0" fontId="114" fillId="0" borderId="0" xfId="0" applyFont="1" applyBorder="1" applyAlignment="1">
      <alignment horizontal="center" vertical="center"/>
    </xf>
    <xf numFmtId="0" fontId="113" fillId="0" borderId="22" xfId="0" applyFont="1" applyBorder="1" applyAlignment="1">
      <alignment horizontal="center" vertical="center"/>
    </xf>
    <xf numFmtId="0" fontId="113" fillId="0" borderId="46" xfId="0" applyFont="1" applyBorder="1" applyAlignment="1">
      <alignment horizontal="center" vertical="center"/>
    </xf>
    <xf numFmtId="0" fontId="113" fillId="0" borderId="69" xfId="0" applyFont="1" applyBorder="1" applyAlignment="1">
      <alignment horizontal="center" vertical="center"/>
    </xf>
    <xf numFmtId="0" fontId="105" fillId="0" borderId="0" xfId="0" applyFont="1" applyBorder="1" applyAlignment="1">
      <alignment horizontal="center" vertical="center"/>
    </xf>
    <xf numFmtId="0" fontId="105" fillId="0" borderId="42" xfId="0" applyFont="1" applyBorder="1" applyAlignment="1">
      <alignment horizontal="center" vertical="center"/>
    </xf>
    <xf numFmtId="0" fontId="114" fillId="0" borderId="42" xfId="0" applyFont="1" applyBorder="1" applyAlignment="1">
      <alignment horizontal="center" vertical="center"/>
    </xf>
    <xf numFmtId="0" fontId="114" fillId="0" borderId="43" xfId="0" applyFont="1" applyBorder="1" applyAlignment="1">
      <alignment horizontal="center" vertical="center"/>
    </xf>
    <xf numFmtId="0" fontId="116" fillId="4" borderId="42" xfId="0" applyFont="1" applyFill="1" applyBorder="1" applyAlignment="1">
      <alignment horizontal="center" vertical="center"/>
    </xf>
    <xf numFmtId="0" fontId="113" fillId="0" borderId="71" xfId="0" applyFont="1" applyBorder="1" applyAlignment="1">
      <alignment horizontal="center" vertical="center"/>
    </xf>
    <xf numFmtId="0" fontId="114" fillId="0" borderId="25" xfId="0" applyFont="1" applyBorder="1" applyAlignment="1">
      <alignment horizontal="center" vertical="center"/>
    </xf>
    <xf numFmtId="0" fontId="113" fillId="0" borderId="39" xfId="0" applyFont="1" applyBorder="1" applyAlignment="1">
      <alignment horizontal="center" vertical="center"/>
    </xf>
    <xf numFmtId="0" fontId="105" fillId="0" borderId="14" xfId="0" applyFont="1" applyBorder="1" applyAlignment="1">
      <alignment vertical="center"/>
    </xf>
    <xf numFmtId="0" fontId="27" fillId="0" borderId="43" xfId="0" applyFont="1" applyBorder="1" applyAlignment="1">
      <alignment horizontal="center" vertical="center"/>
    </xf>
    <xf numFmtId="0" fontId="110" fillId="0" borderId="66" xfId="0" applyFont="1" applyBorder="1" applyAlignment="1">
      <alignment vertical="center"/>
    </xf>
    <xf numFmtId="0" fontId="0" fillId="0" borderId="56" xfId="0" applyBorder="1" applyAlignment="1">
      <alignment vertical="center"/>
    </xf>
    <xf numFmtId="0" fontId="110" fillId="0" borderId="53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113" fillId="0" borderId="70" xfId="0" applyFont="1" applyBorder="1" applyAlignment="1">
      <alignment horizontal="center" vertical="center"/>
    </xf>
    <xf numFmtId="0" fontId="113" fillId="0" borderId="41" xfId="0" applyFont="1" applyBorder="1" applyAlignment="1">
      <alignment horizontal="center" vertical="center"/>
    </xf>
    <xf numFmtId="0" fontId="118" fillId="0" borderId="69" xfId="0" applyFont="1" applyBorder="1" applyAlignment="1">
      <alignment horizontal="center" vertical="center"/>
    </xf>
    <xf numFmtId="0" fontId="119" fillId="0" borderId="0" xfId="0" applyFont="1" applyBorder="1" applyAlignment="1">
      <alignment horizontal="center" vertical="center"/>
    </xf>
    <xf numFmtId="0" fontId="114" fillId="0" borderId="17" xfId="0" applyFont="1" applyBorder="1" applyAlignment="1">
      <alignment horizontal="center" vertical="center"/>
    </xf>
    <xf numFmtId="0" fontId="113" fillId="0" borderId="34" xfId="0" applyFont="1" applyBorder="1" applyAlignment="1">
      <alignment horizontal="center" vertical="center"/>
    </xf>
    <xf numFmtId="0" fontId="117" fillId="0" borderId="0" xfId="0" applyFont="1" applyBorder="1" applyAlignment="1">
      <alignment horizontal="center" vertical="center"/>
    </xf>
    <xf numFmtId="0" fontId="117" fillId="0" borderId="3" xfId="0" applyFont="1" applyBorder="1" applyAlignment="1">
      <alignment horizontal="center" vertical="center"/>
    </xf>
    <xf numFmtId="0" fontId="113" fillId="0" borderId="55" xfId="0" applyFont="1" applyBorder="1" applyAlignment="1">
      <alignment horizontal="center" vertical="center"/>
    </xf>
    <xf numFmtId="0" fontId="56" fillId="0" borderId="5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113" fillId="0" borderId="6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3" fillId="0" borderId="2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9" fillId="0" borderId="40" xfId="0" applyFont="1" applyBorder="1" applyAlignment="1">
      <alignment horizontal="center" vertical="center"/>
    </xf>
    <xf numFmtId="14" fontId="69" fillId="0" borderId="53" xfId="0" applyNumberFormat="1" applyFont="1" applyBorder="1" applyAlignment="1">
      <alignment horizontal="center" vertical="center"/>
    </xf>
    <xf numFmtId="0" fontId="117" fillId="0" borderId="52" xfId="0" applyFont="1" applyBorder="1" applyAlignment="1">
      <alignment horizontal="center" vertical="center"/>
    </xf>
    <xf numFmtId="0" fontId="54" fillId="0" borderId="45" xfId="0" applyFont="1" applyBorder="1" applyAlignment="1">
      <alignment horizontal="center" vertical="center"/>
    </xf>
    <xf numFmtId="0" fontId="49" fillId="0" borderId="71" xfId="0" applyFont="1" applyBorder="1" applyAlignment="1">
      <alignment horizontal="center" vertical="center"/>
    </xf>
    <xf numFmtId="0" fontId="47" fillId="0" borderId="59" xfId="0" applyFont="1" applyBorder="1" applyAlignment="1">
      <alignment horizontal="center" vertical="center"/>
    </xf>
    <xf numFmtId="0" fontId="109" fillId="0" borderId="51" xfId="0" applyFont="1" applyBorder="1" applyAlignment="1">
      <alignment vertical="center"/>
    </xf>
    <xf numFmtId="0" fontId="109" fillId="0" borderId="52" xfId="0" applyFont="1" applyBorder="1" applyAlignment="1">
      <alignment vertical="center"/>
    </xf>
    <xf numFmtId="0" fontId="67" fillId="0" borderId="51" xfId="0" applyFont="1" applyBorder="1" applyAlignment="1">
      <alignment horizontal="center" vertical="center"/>
    </xf>
    <xf numFmtId="0" fontId="113" fillId="0" borderId="51" xfId="0" applyFont="1" applyBorder="1" applyAlignment="1">
      <alignment horizontal="center" vertical="center"/>
    </xf>
    <xf numFmtId="0" fontId="113" fillId="0" borderId="52" xfId="0" applyFont="1" applyBorder="1" applyAlignment="1">
      <alignment horizontal="center" vertical="center"/>
    </xf>
    <xf numFmtId="0" fontId="113" fillId="0" borderId="66" xfId="0" applyFont="1" applyBorder="1" applyAlignment="1">
      <alignment horizontal="center" vertical="center"/>
    </xf>
    <xf numFmtId="0" fontId="77" fillId="0" borderId="0" xfId="0" applyFont="1" applyFill="1" applyAlignment="1">
      <alignment horizontal="center" vertical="center"/>
    </xf>
    <xf numFmtId="0" fontId="76" fillId="0" borderId="0" xfId="0" applyFont="1" applyBorder="1" applyAlignment="1">
      <alignment horizontal="center" vertical="center"/>
    </xf>
    <xf numFmtId="0" fontId="76" fillId="0" borderId="73" xfId="0" applyFont="1" applyBorder="1" applyAlignment="1">
      <alignment horizontal="center" vertical="center"/>
    </xf>
    <xf numFmtId="0" fontId="76" fillId="0" borderId="3" xfId="0" applyFont="1" applyBorder="1" applyAlignment="1">
      <alignment horizontal="center" vertical="center"/>
    </xf>
    <xf numFmtId="0" fontId="76" fillId="0" borderId="43" xfId="0" applyFont="1" applyBorder="1" applyAlignment="1">
      <alignment horizontal="center" vertical="center"/>
    </xf>
    <xf numFmtId="0" fontId="76" fillId="0" borderId="70" xfId="0" applyFont="1" applyBorder="1" applyAlignment="1">
      <alignment horizontal="center" vertical="center"/>
    </xf>
    <xf numFmtId="0" fontId="76" fillId="0" borderId="56" xfId="0" applyFont="1" applyBorder="1" applyAlignment="1">
      <alignment horizontal="center" vertical="center"/>
    </xf>
    <xf numFmtId="0" fontId="76" fillId="0" borderId="78" xfId="0" applyFont="1" applyBorder="1" applyAlignment="1">
      <alignment horizontal="center" vertical="center"/>
    </xf>
    <xf numFmtId="0" fontId="102" fillId="0" borderId="51" xfId="0" applyFont="1" applyBorder="1" applyAlignment="1">
      <alignment horizontal="center" vertical="center"/>
    </xf>
    <xf numFmtId="0" fontId="102" fillId="0" borderId="55" xfId="0" applyFont="1" applyBorder="1" applyAlignment="1">
      <alignment horizontal="center" vertical="center"/>
    </xf>
    <xf numFmtId="0" fontId="102" fillId="0" borderId="54" xfId="0" applyFont="1" applyBorder="1" applyAlignment="1">
      <alignment horizontal="center" vertical="center"/>
    </xf>
    <xf numFmtId="0" fontId="102" fillId="0" borderId="66" xfId="0" applyFont="1" applyBorder="1" applyAlignment="1">
      <alignment horizontal="center" vertical="center"/>
    </xf>
    <xf numFmtId="0" fontId="102" fillId="0" borderId="59" xfId="0" applyFont="1" applyBorder="1" applyAlignment="1">
      <alignment horizontal="center" vertical="center"/>
    </xf>
    <xf numFmtId="0" fontId="102" fillId="0" borderId="53" xfId="0" applyFont="1" applyBorder="1" applyAlignment="1">
      <alignment horizontal="center" vertical="center"/>
    </xf>
    <xf numFmtId="0" fontId="61" fillId="0" borderId="4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49" fillId="0" borderId="8" xfId="0" applyNumberFormat="1" applyFont="1" applyBorder="1" applyAlignment="1">
      <alignment horizontal="center" vertical="center"/>
    </xf>
    <xf numFmtId="0" fontId="49" fillId="0" borderId="5" xfId="0" applyNumberFormat="1" applyFont="1" applyBorder="1" applyAlignment="1">
      <alignment horizontal="center" vertical="center"/>
    </xf>
    <xf numFmtId="0" fontId="49" fillId="0" borderId="72" xfId="0" applyFont="1" applyBorder="1" applyAlignment="1">
      <alignment horizontal="center" vertical="center"/>
    </xf>
    <xf numFmtId="0" fontId="49" fillId="0" borderId="74" xfId="0" applyFont="1" applyBorder="1" applyAlignment="1">
      <alignment horizontal="center" vertical="center"/>
    </xf>
    <xf numFmtId="0" fontId="118" fillId="0" borderId="55" xfId="0" applyFont="1" applyBorder="1" applyAlignment="1">
      <alignment horizontal="center" vertical="center"/>
    </xf>
    <xf numFmtId="0" fontId="60" fillId="0" borderId="62" xfId="0" applyFont="1" applyFill="1" applyBorder="1" applyAlignment="1">
      <alignment horizontal="center" vertical="center"/>
    </xf>
    <xf numFmtId="0" fontId="107" fillId="0" borderId="75" xfId="0" applyFont="1" applyBorder="1" applyAlignment="1">
      <alignment horizontal="center" vertical="center"/>
    </xf>
    <xf numFmtId="16" fontId="27" fillId="0" borderId="74" xfId="0" applyNumberFormat="1" applyFont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103" fillId="0" borderId="20" xfId="0" applyFont="1" applyBorder="1" applyAlignment="1">
      <alignment horizontal="center" vertical="center"/>
    </xf>
    <xf numFmtId="0" fontId="103" fillId="0" borderId="22" xfId="0" applyFont="1" applyBorder="1" applyAlignment="1">
      <alignment horizontal="center" vertical="center"/>
    </xf>
    <xf numFmtId="0" fontId="103" fillId="0" borderId="20" xfId="0" applyFont="1" applyBorder="1" applyAlignment="1">
      <alignment horizontal="center" vertical="center"/>
    </xf>
    <xf numFmtId="0" fontId="103" fillId="0" borderId="22" xfId="0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14" fontId="18" fillId="0" borderId="46" xfId="0" applyNumberFormat="1" applyFont="1" applyBorder="1" applyAlignment="1">
      <alignment horizontal="center" vertical="center"/>
    </xf>
    <xf numFmtId="0" fontId="103" fillId="0" borderId="20" xfId="0" applyFont="1" applyBorder="1" applyAlignment="1">
      <alignment horizontal="center" vertical="center"/>
    </xf>
    <xf numFmtId="0" fontId="103" fillId="0" borderId="22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1" xfId="0" applyNumberFormat="1" applyFont="1" applyBorder="1" applyAlignment="1">
      <alignment horizontal="center" vertical="center"/>
    </xf>
    <xf numFmtId="0" fontId="103" fillId="0" borderId="20" xfId="0" applyFont="1" applyBorder="1" applyAlignment="1">
      <alignment horizontal="center" vertical="center"/>
    </xf>
    <xf numFmtId="0" fontId="103" fillId="0" borderId="22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54" fillId="0" borderId="34" xfId="0" applyFont="1" applyBorder="1" applyAlignment="1">
      <alignment horizontal="center" vertical="center"/>
    </xf>
    <xf numFmtId="0" fontId="103" fillId="2" borderId="33" xfId="0" applyFont="1" applyFill="1" applyBorder="1" applyAlignment="1">
      <alignment horizontal="center" vertical="center" wrapText="1"/>
    </xf>
    <xf numFmtId="0" fontId="103" fillId="2" borderId="34" xfId="0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/>
    </xf>
    <xf numFmtId="0" fontId="103" fillId="0" borderId="20" xfId="0" applyFont="1" applyBorder="1" applyAlignment="1">
      <alignment horizontal="center" vertical="center"/>
    </xf>
    <xf numFmtId="0" fontId="103" fillId="0" borderId="2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9" fillId="0" borderId="20" xfId="0" applyFont="1" applyBorder="1" applyAlignment="1">
      <alignment horizontal="center" vertical="center"/>
    </xf>
    <xf numFmtId="0" fontId="49" fillId="0" borderId="70" xfId="0" applyFont="1" applyBorder="1" applyAlignment="1">
      <alignment horizontal="center" vertical="center"/>
    </xf>
    <xf numFmtId="0" fontId="113" fillId="0" borderId="58" xfId="0" applyFont="1" applyBorder="1" applyAlignment="1">
      <alignment horizontal="center" vertical="center"/>
    </xf>
    <xf numFmtId="0" fontId="113" fillId="0" borderId="59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4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90" fillId="0" borderId="42" xfId="0" applyFont="1" applyBorder="1" applyAlignment="1">
      <alignment horizontal="center" vertical="center"/>
    </xf>
    <xf numFmtId="0" fontId="117" fillId="0" borderId="59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114" fillId="0" borderId="39" xfId="0" applyFont="1" applyBorder="1" applyAlignment="1">
      <alignment horizontal="center" vertical="center"/>
    </xf>
    <xf numFmtId="0" fontId="48" fillId="0" borderId="51" xfId="0" applyFont="1" applyBorder="1" applyAlignment="1">
      <alignment horizontal="center" vertical="center" wrapText="1"/>
    </xf>
    <xf numFmtId="0" fontId="113" fillId="0" borderId="14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/>
    </xf>
    <xf numFmtId="0" fontId="49" fillId="0" borderId="10" xfId="0" applyNumberFormat="1" applyFont="1" applyBorder="1" applyAlignment="1">
      <alignment horizontal="center" vertical="center"/>
    </xf>
    <xf numFmtId="0" fontId="118" fillId="0" borderId="78" xfId="0" applyFont="1" applyBorder="1" applyAlignment="1">
      <alignment horizontal="center" vertical="center"/>
    </xf>
    <xf numFmtId="0" fontId="117" fillId="0" borderId="53" xfId="0" applyFont="1" applyBorder="1" applyAlignment="1">
      <alignment horizontal="center" vertical="center"/>
    </xf>
    <xf numFmtId="14" fontId="18" fillId="0" borderId="39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95" fillId="0" borderId="64" xfId="0" applyFont="1" applyBorder="1" applyAlignment="1">
      <alignment horizontal="center" vertical="center"/>
    </xf>
    <xf numFmtId="0" fontId="95" fillId="0" borderId="7" xfId="0" applyFont="1" applyBorder="1" applyAlignment="1">
      <alignment horizontal="center" vertical="center"/>
    </xf>
    <xf numFmtId="0" fontId="95" fillId="0" borderId="57" xfId="0" applyFont="1" applyBorder="1" applyAlignment="1">
      <alignment horizontal="center" vertical="center"/>
    </xf>
    <xf numFmtId="0" fontId="117" fillId="0" borderId="74" xfId="0" applyFont="1" applyBorder="1" applyAlignment="1">
      <alignment horizontal="center" vertical="center"/>
    </xf>
    <xf numFmtId="0" fontId="117" fillId="0" borderId="55" xfId="0" applyFont="1" applyBorder="1" applyAlignment="1">
      <alignment horizontal="center" vertical="center"/>
    </xf>
    <xf numFmtId="0" fontId="94" fillId="0" borderId="55" xfId="0" applyFont="1" applyFill="1" applyBorder="1" applyAlignment="1">
      <alignment horizontal="center" vertical="center"/>
    </xf>
    <xf numFmtId="0" fontId="61" fillId="0" borderId="38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50" fillId="0" borderId="72" xfId="0" applyFont="1" applyBorder="1" applyAlignment="1">
      <alignment horizontal="center" vertical="center"/>
    </xf>
    <xf numFmtId="0" fontId="50" fillId="0" borderId="71" xfId="0" applyFont="1" applyBorder="1" applyAlignment="1">
      <alignment horizontal="center" vertical="center"/>
    </xf>
    <xf numFmtId="0" fontId="50" fillId="0" borderId="70" xfId="0" applyFont="1" applyBorder="1" applyAlignment="1">
      <alignment horizontal="center" vertical="center"/>
    </xf>
    <xf numFmtId="0" fontId="104" fillId="0" borderId="45" xfId="0" applyFont="1" applyBorder="1" applyAlignment="1">
      <alignment horizontal="center" vertical="center"/>
    </xf>
    <xf numFmtId="0" fontId="104" fillId="0" borderId="46" xfId="0" applyFont="1" applyBorder="1" applyAlignment="1">
      <alignment horizontal="center" vertical="center"/>
    </xf>
    <xf numFmtId="0" fontId="104" fillId="0" borderId="69" xfId="0" applyFont="1" applyBorder="1" applyAlignment="1">
      <alignment horizontal="center" vertical="center"/>
    </xf>
    <xf numFmtId="0" fontId="57" fillId="0" borderId="20" xfId="0" applyFont="1" applyBorder="1" applyAlignment="1">
      <alignment horizontal="center" vertical="center"/>
    </xf>
    <xf numFmtId="0" fontId="57" fillId="0" borderId="71" xfId="0" applyFont="1" applyBorder="1" applyAlignment="1">
      <alignment horizontal="center" vertical="center"/>
    </xf>
    <xf numFmtId="0" fontId="57" fillId="0" borderId="7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1" fillId="0" borderId="36" xfId="0" applyFont="1" applyBorder="1" applyAlignment="1">
      <alignment horizontal="center" vertical="center"/>
    </xf>
    <xf numFmtId="0" fontId="103" fillId="0" borderId="20" xfId="0" applyFont="1" applyBorder="1" applyAlignment="1">
      <alignment horizontal="center" vertical="center"/>
    </xf>
    <xf numFmtId="0" fontId="103" fillId="0" borderId="22" xfId="0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103" fillId="0" borderId="20" xfId="0" applyFont="1" applyBorder="1" applyAlignment="1">
      <alignment horizontal="center" vertical="center"/>
    </xf>
    <xf numFmtId="0" fontId="103" fillId="0" borderId="22" xfId="0" applyFont="1" applyBorder="1" applyAlignment="1">
      <alignment horizontal="center" vertical="center"/>
    </xf>
    <xf numFmtId="0" fontId="103" fillId="2" borderId="39" xfId="0" applyFont="1" applyFill="1" applyBorder="1" applyAlignment="1">
      <alignment horizontal="center" vertical="center" wrapText="1"/>
    </xf>
    <xf numFmtId="0" fontId="103" fillId="2" borderId="41" xfId="0" applyFont="1" applyFill="1" applyBorder="1" applyAlignment="1">
      <alignment horizontal="center" vertical="center" wrapText="1"/>
    </xf>
    <xf numFmtId="0" fontId="103" fillId="2" borderId="42" xfId="0" applyFont="1" applyFill="1" applyBorder="1" applyAlignment="1">
      <alignment horizontal="center" vertical="center" wrapText="1"/>
    </xf>
    <xf numFmtId="0" fontId="103" fillId="2" borderId="44" xfId="0" applyFont="1" applyFill="1" applyBorder="1" applyAlignment="1">
      <alignment horizontal="center" vertical="center" wrapText="1"/>
    </xf>
    <xf numFmtId="0" fontId="102" fillId="2" borderId="51" xfId="0" applyFont="1" applyFill="1" applyBorder="1" applyAlignment="1">
      <alignment horizontal="center" vertical="center" wrapText="1"/>
    </xf>
    <xf numFmtId="0" fontId="102" fillId="2" borderId="54" xfId="0" applyFont="1" applyFill="1" applyBorder="1" applyAlignment="1">
      <alignment horizontal="center" vertical="center" wrapText="1"/>
    </xf>
    <xf numFmtId="0" fontId="103" fillId="2" borderId="51" xfId="0" applyFont="1" applyFill="1" applyBorder="1" applyAlignment="1">
      <alignment horizontal="center" vertical="center" wrapText="1"/>
    </xf>
    <xf numFmtId="0" fontId="103" fillId="2" borderId="66" xfId="0" applyFont="1" applyFill="1" applyBorder="1" applyAlignment="1">
      <alignment horizontal="center" vertical="center" wrapText="1"/>
    </xf>
    <xf numFmtId="0" fontId="103" fillId="0" borderId="51" xfId="0" applyFont="1" applyBorder="1" applyAlignment="1">
      <alignment horizontal="center" vertical="center" wrapText="1"/>
    </xf>
    <xf numFmtId="0" fontId="103" fillId="0" borderId="66" xfId="0" applyFont="1" applyBorder="1" applyAlignment="1">
      <alignment horizontal="center" vertical="center" wrapText="1"/>
    </xf>
    <xf numFmtId="0" fontId="103" fillId="0" borderId="14" xfId="0" applyFont="1" applyBorder="1" applyAlignment="1">
      <alignment horizontal="center" vertical="center"/>
    </xf>
    <xf numFmtId="0" fontId="103" fillId="0" borderId="16" xfId="0" applyFont="1" applyBorder="1" applyAlignment="1">
      <alignment horizontal="center" vertical="center"/>
    </xf>
    <xf numFmtId="0" fontId="97" fillId="5" borderId="14" xfId="0" applyFont="1" applyFill="1" applyBorder="1" applyAlignment="1">
      <alignment horizontal="center" vertical="center"/>
    </xf>
    <xf numFmtId="0" fontId="97" fillId="5" borderId="16" xfId="0" applyFont="1" applyFill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0" fontId="87" fillId="2" borderId="14" xfId="0" applyFont="1" applyFill="1" applyBorder="1" applyAlignment="1">
      <alignment horizontal="center" vertical="center"/>
    </xf>
    <xf numFmtId="0" fontId="87" fillId="2" borderId="15" xfId="0" applyFont="1" applyFill="1" applyBorder="1" applyAlignment="1">
      <alignment horizontal="center" vertical="center"/>
    </xf>
    <xf numFmtId="0" fontId="87" fillId="2" borderId="16" xfId="0" applyFont="1" applyFill="1" applyBorder="1" applyAlignment="1">
      <alignment horizontal="center" vertical="center"/>
    </xf>
    <xf numFmtId="0" fontId="49" fillId="0" borderId="39" xfId="0" applyFont="1" applyBorder="1" applyAlignment="1">
      <alignment horizontal="center" vertical="center"/>
    </xf>
    <xf numFmtId="0" fontId="49" fillId="0" borderId="41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49" fillId="0" borderId="34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48" fillId="0" borderId="42" xfId="0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0" fontId="49" fillId="0" borderId="4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/>
    </xf>
    <xf numFmtId="0" fontId="54" fillId="0" borderId="44" xfId="0" applyFont="1" applyBorder="1" applyAlignment="1">
      <alignment horizontal="center" vertical="center"/>
    </xf>
    <xf numFmtId="0" fontId="70" fillId="0" borderId="39" xfId="0" applyFont="1" applyBorder="1" applyAlignment="1">
      <alignment horizontal="center" vertical="center"/>
    </xf>
    <xf numFmtId="0" fontId="70" fillId="0" borderId="41" xfId="0" applyFont="1" applyBorder="1" applyAlignment="1">
      <alignment horizontal="center" vertical="center"/>
    </xf>
    <xf numFmtId="0" fontId="70" fillId="0" borderId="42" xfId="0" applyFont="1" applyBorder="1" applyAlignment="1">
      <alignment horizontal="center" vertical="center"/>
    </xf>
    <xf numFmtId="0" fontId="70" fillId="0" borderId="44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54" fillId="0" borderId="34" xfId="0" applyFont="1" applyBorder="1" applyAlignment="1">
      <alignment horizontal="center" vertical="center"/>
    </xf>
    <xf numFmtId="0" fontId="52" fillId="4" borderId="14" xfId="0" applyFont="1" applyFill="1" applyBorder="1" applyAlignment="1">
      <alignment horizontal="center" vertical="center"/>
    </xf>
    <xf numFmtId="0" fontId="52" fillId="4" borderId="15" xfId="0" applyFont="1" applyFill="1" applyBorder="1" applyAlignment="1">
      <alignment horizontal="center" vertical="center"/>
    </xf>
    <xf numFmtId="0" fontId="52" fillId="4" borderId="16" xfId="0" applyFont="1" applyFill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53" fillId="4" borderId="14" xfId="0" applyFont="1" applyFill="1" applyBorder="1" applyAlignment="1">
      <alignment horizontal="center" vertical="center"/>
    </xf>
    <xf numFmtId="0" fontId="53" fillId="4" borderId="15" xfId="0" applyFont="1" applyFill="1" applyBorder="1" applyAlignment="1">
      <alignment horizontal="center" vertical="center"/>
    </xf>
    <xf numFmtId="0" fontId="53" fillId="4" borderId="16" xfId="0" applyFont="1" applyFill="1" applyBorder="1" applyAlignment="1">
      <alignment horizontal="center" vertical="center"/>
    </xf>
    <xf numFmtId="0" fontId="56" fillId="2" borderId="14" xfId="0" applyFont="1" applyFill="1" applyBorder="1" applyAlignment="1">
      <alignment horizontal="center" vertical="center"/>
    </xf>
    <xf numFmtId="0" fontId="56" fillId="2" borderId="15" xfId="0" applyFont="1" applyFill="1" applyBorder="1" applyAlignment="1">
      <alignment horizontal="center" vertical="center"/>
    </xf>
    <xf numFmtId="0" fontId="56" fillId="2" borderId="16" xfId="0" applyFont="1" applyFill="1" applyBorder="1" applyAlignment="1">
      <alignment horizontal="center" vertical="center"/>
    </xf>
    <xf numFmtId="0" fontId="104" fillId="2" borderId="14" xfId="0" applyFont="1" applyFill="1" applyBorder="1" applyAlignment="1">
      <alignment horizontal="center" vertical="center"/>
    </xf>
    <xf numFmtId="0" fontId="104" fillId="2" borderId="16" xfId="0" applyFont="1" applyFill="1" applyBorder="1" applyAlignment="1">
      <alignment horizontal="center" vertical="center"/>
    </xf>
    <xf numFmtId="0" fontId="50" fillId="4" borderId="14" xfId="0" applyFont="1" applyFill="1" applyBorder="1" applyAlignment="1">
      <alignment horizontal="center" vertical="center"/>
    </xf>
    <xf numFmtId="0" fontId="50" fillId="4" borderId="15" xfId="0" applyFont="1" applyFill="1" applyBorder="1" applyAlignment="1">
      <alignment horizontal="center" vertical="center"/>
    </xf>
    <xf numFmtId="0" fontId="50" fillId="4" borderId="16" xfId="0" applyFont="1" applyFill="1" applyBorder="1" applyAlignment="1">
      <alignment horizontal="center" vertical="center"/>
    </xf>
    <xf numFmtId="0" fontId="97" fillId="5" borderId="15" xfId="0" applyFont="1" applyFill="1" applyBorder="1" applyAlignment="1">
      <alignment horizontal="center" vertical="center"/>
    </xf>
    <xf numFmtId="0" fontId="66" fillId="4" borderId="14" xfId="0" applyFont="1" applyFill="1" applyBorder="1" applyAlignment="1">
      <alignment horizontal="center" vertical="center"/>
    </xf>
    <xf numFmtId="0" fontId="66" fillId="4" borderId="15" xfId="0" applyFont="1" applyFill="1" applyBorder="1" applyAlignment="1">
      <alignment horizontal="center" vertical="center"/>
    </xf>
    <xf numFmtId="0" fontId="66" fillId="4" borderId="16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2" fillId="2" borderId="15" xfId="0" applyFont="1" applyFill="1" applyBorder="1" applyAlignment="1">
      <alignment horizontal="center" vertical="center"/>
    </xf>
    <xf numFmtId="0" fontId="42" fillId="2" borderId="16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43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06" fillId="5" borderId="14" xfId="0" applyFont="1" applyFill="1" applyBorder="1" applyAlignment="1">
      <alignment horizontal="center" vertical="center"/>
    </xf>
    <xf numFmtId="0" fontId="106" fillId="5" borderId="15" xfId="0" applyFont="1" applyFill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73" fillId="0" borderId="39" xfId="0" applyFont="1" applyBorder="1" applyAlignment="1">
      <alignment horizontal="center" vertical="center"/>
    </xf>
    <xf numFmtId="0" fontId="73" fillId="0" borderId="41" xfId="0" applyFont="1" applyBorder="1" applyAlignment="1">
      <alignment horizontal="center" vertical="center"/>
    </xf>
    <xf numFmtId="0" fontId="73" fillId="0" borderId="33" xfId="0" applyFont="1" applyBorder="1" applyAlignment="1">
      <alignment horizontal="center" vertical="center"/>
    </xf>
    <xf numFmtId="0" fontId="73" fillId="0" borderId="34" xfId="0" applyFont="1" applyBorder="1" applyAlignment="1">
      <alignment horizontal="center" vertical="center"/>
    </xf>
    <xf numFmtId="0" fontId="73" fillId="0" borderId="42" xfId="0" applyFont="1" applyBorder="1" applyAlignment="1">
      <alignment horizontal="center" vertical="center"/>
    </xf>
    <xf numFmtId="0" fontId="73" fillId="0" borderId="44" xfId="0" applyFont="1" applyBorder="1" applyAlignment="1">
      <alignment horizontal="center" vertical="center"/>
    </xf>
    <xf numFmtId="0" fontId="84" fillId="0" borderId="14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99" fillId="5" borderId="14" xfId="0" applyFont="1" applyFill="1" applyBorder="1" applyAlignment="1">
      <alignment horizontal="center" vertical="center"/>
    </xf>
    <xf numFmtId="0" fontId="99" fillId="5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88" fillId="4" borderId="14" xfId="0" applyFont="1" applyFill="1" applyBorder="1" applyAlignment="1">
      <alignment horizontal="center" vertical="center"/>
    </xf>
    <xf numFmtId="0" fontId="88" fillId="4" borderId="15" xfId="0" applyFont="1" applyFill="1" applyBorder="1" applyAlignment="1">
      <alignment horizontal="center" vertical="center"/>
    </xf>
    <xf numFmtId="0" fontId="88" fillId="4" borderId="39" xfId="0" applyFont="1" applyFill="1" applyBorder="1" applyAlignment="1">
      <alignment horizontal="center" vertical="center"/>
    </xf>
    <xf numFmtId="0" fontId="88" fillId="4" borderId="40" xfId="0" applyFont="1" applyFill="1" applyBorder="1" applyAlignment="1">
      <alignment horizontal="center" vertical="center"/>
    </xf>
    <xf numFmtId="0" fontId="88" fillId="4" borderId="41" xfId="0" applyFont="1" applyFill="1" applyBorder="1" applyAlignment="1">
      <alignment horizontal="center" vertical="center"/>
    </xf>
    <xf numFmtId="0" fontId="83" fillId="0" borderId="14" xfId="0" applyFont="1" applyBorder="1" applyAlignment="1">
      <alignment horizontal="center" vertical="center"/>
    </xf>
    <xf numFmtId="0" fontId="83" fillId="0" borderId="15" xfId="0" applyFont="1" applyBorder="1" applyAlignment="1">
      <alignment horizontal="center" vertical="center"/>
    </xf>
    <xf numFmtId="0" fontId="83" fillId="0" borderId="16" xfId="0" applyFont="1" applyBorder="1" applyAlignment="1">
      <alignment horizontal="center" vertical="center"/>
    </xf>
    <xf numFmtId="0" fontId="88" fillId="4" borderId="16" xfId="0" applyFont="1" applyFill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99" fillId="5" borderId="16" xfId="0" applyFont="1" applyFill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84" fillId="0" borderId="15" xfId="0" applyFont="1" applyBorder="1" applyAlignment="1">
      <alignment horizontal="center" vertical="center"/>
    </xf>
    <xf numFmtId="0" fontId="106" fillId="5" borderId="16" xfId="0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center"/>
    </xf>
    <xf numFmtId="0" fontId="47" fillId="0" borderId="24" xfId="0" applyFont="1" applyBorder="1" applyAlignment="1">
      <alignment horizontal="center" vertical="center"/>
    </xf>
    <xf numFmtId="0" fontId="85" fillId="3" borderId="14" xfId="0" applyFont="1" applyFill="1" applyBorder="1" applyAlignment="1">
      <alignment horizontal="center" vertical="center"/>
    </xf>
    <xf numFmtId="0" fontId="43" fillId="3" borderId="40" xfId="0" applyFont="1" applyFill="1" applyBorder="1" applyAlignment="1">
      <alignment horizontal="center" vertical="center"/>
    </xf>
    <xf numFmtId="0" fontId="43" fillId="3" borderId="4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9" fillId="2" borderId="14" xfId="0" applyFont="1" applyFill="1" applyBorder="1" applyAlignment="1">
      <alignment horizontal="center" vertical="center"/>
    </xf>
    <xf numFmtId="0" fontId="89" fillId="2" borderId="15" xfId="0" applyFont="1" applyFill="1" applyBorder="1" applyAlignment="1">
      <alignment horizontal="center" vertical="center"/>
    </xf>
    <xf numFmtId="0" fontId="89" fillId="2" borderId="16" xfId="0" applyFont="1" applyFill="1" applyBorder="1" applyAlignment="1">
      <alignment horizontal="center" vertical="center"/>
    </xf>
    <xf numFmtId="0" fontId="103" fillId="0" borderId="15" xfId="0" applyFont="1" applyBorder="1" applyAlignment="1">
      <alignment horizontal="center" vertical="center"/>
    </xf>
    <xf numFmtId="0" fontId="103" fillId="0" borderId="39" xfId="0" applyFont="1" applyBorder="1" applyAlignment="1">
      <alignment horizontal="center" vertical="center"/>
    </xf>
    <xf numFmtId="0" fontId="103" fillId="0" borderId="40" xfId="0" applyFont="1" applyBorder="1" applyAlignment="1">
      <alignment horizontal="center" vertical="center"/>
    </xf>
    <xf numFmtId="0" fontId="103" fillId="0" borderId="41" xfId="0" applyFont="1" applyBorder="1" applyAlignment="1">
      <alignment horizontal="center" vertical="center"/>
    </xf>
    <xf numFmtId="0" fontId="103" fillId="2" borderId="33" xfId="0" applyFont="1" applyFill="1" applyBorder="1" applyAlignment="1">
      <alignment horizontal="center" vertical="center" wrapText="1"/>
    </xf>
    <xf numFmtId="0" fontId="103" fillId="2" borderId="34" xfId="0" applyFont="1" applyFill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/>
    </xf>
    <xf numFmtId="0" fontId="70" fillId="0" borderId="16" xfId="0" applyFont="1" applyBorder="1" applyAlignment="1">
      <alignment horizontal="center" vertical="center"/>
    </xf>
    <xf numFmtId="0" fontId="75" fillId="0" borderId="39" xfId="0" applyFont="1" applyBorder="1" applyAlignment="1">
      <alignment horizontal="center" vertical="center"/>
    </xf>
    <xf numFmtId="0" fontId="75" fillId="0" borderId="41" xfId="0" applyFont="1" applyBorder="1" applyAlignment="1">
      <alignment horizontal="center" vertical="center"/>
    </xf>
    <xf numFmtId="0" fontId="75" fillId="0" borderId="33" xfId="0" applyFont="1" applyBorder="1" applyAlignment="1">
      <alignment horizontal="center" vertical="center"/>
    </xf>
    <xf numFmtId="0" fontId="75" fillId="0" borderId="34" xfId="0" applyFont="1" applyBorder="1" applyAlignment="1">
      <alignment horizontal="center" vertical="center"/>
    </xf>
    <xf numFmtId="0" fontId="75" fillId="0" borderId="42" xfId="0" applyFont="1" applyBorder="1" applyAlignment="1">
      <alignment horizontal="center" vertical="center"/>
    </xf>
    <xf numFmtId="0" fontId="75" fillId="0" borderId="44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03" fillId="2" borderId="40" xfId="0" applyFont="1" applyFill="1" applyBorder="1" applyAlignment="1">
      <alignment horizontal="center" vertical="center" wrapText="1"/>
    </xf>
    <xf numFmtId="0" fontId="103" fillId="2" borderId="43" xfId="0" applyFont="1" applyFill="1" applyBorder="1" applyAlignment="1">
      <alignment horizontal="center" vertical="center" wrapText="1"/>
    </xf>
    <xf numFmtId="0" fontId="80" fillId="0" borderId="14" xfId="0" applyFont="1" applyBorder="1" applyAlignment="1">
      <alignment horizontal="center" vertical="center"/>
    </xf>
    <xf numFmtId="0" fontId="80" fillId="0" borderId="15" xfId="0" applyFont="1" applyBorder="1" applyAlignment="1">
      <alignment horizontal="center" vertical="center"/>
    </xf>
    <xf numFmtId="0" fontId="80" fillId="0" borderId="16" xfId="0" applyFont="1" applyBorder="1" applyAlignment="1">
      <alignment horizontal="center" vertical="center"/>
    </xf>
    <xf numFmtId="0" fontId="49" fillId="0" borderId="4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70" fillId="0" borderId="40" xfId="0" applyFont="1" applyBorder="1" applyAlignment="1">
      <alignment horizontal="center" vertical="center"/>
    </xf>
    <xf numFmtId="0" fontId="70" fillId="0" borderId="43" xfId="0" applyFont="1" applyBorder="1" applyAlignment="1">
      <alignment horizontal="center" vertical="center"/>
    </xf>
    <xf numFmtId="0" fontId="103" fillId="0" borderId="70" xfId="0" applyFont="1" applyBorder="1" applyAlignment="1">
      <alignment horizontal="center" vertical="center"/>
    </xf>
    <xf numFmtId="0" fontId="103" fillId="0" borderId="73" xfId="0" applyFont="1" applyBorder="1" applyAlignment="1">
      <alignment horizontal="center" vertical="center"/>
    </xf>
    <xf numFmtId="0" fontId="103" fillId="0" borderId="69" xfId="0" applyFont="1" applyBorder="1" applyAlignment="1">
      <alignment horizontal="center" vertical="center"/>
    </xf>
    <xf numFmtId="0" fontId="103" fillId="0" borderId="33" xfId="0" applyFont="1" applyBorder="1" applyAlignment="1">
      <alignment horizontal="center" vertical="center"/>
    </xf>
    <xf numFmtId="0" fontId="103" fillId="0" borderId="0" xfId="0" applyFont="1" applyBorder="1" applyAlignment="1">
      <alignment horizontal="center" vertical="center"/>
    </xf>
    <xf numFmtId="0" fontId="103" fillId="0" borderId="34" xfId="0" applyFont="1" applyBorder="1" applyAlignment="1">
      <alignment horizontal="center" vertical="center"/>
    </xf>
    <xf numFmtId="0" fontId="105" fillId="2" borderId="14" xfId="0" applyFont="1" applyFill="1" applyBorder="1" applyAlignment="1">
      <alignment horizontal="center" vertical="center"/>
    </xf>
    <xf numFmtId="0" fontId="105" fillId="2" borderId="15" xfId="0" applyFont="1" applyFill="1" applyBorder="1" applyAlignment="1">
      <alignment horizontal="center" vertical="center"/>
    </xf>
    <xf numFmtId="0" fontId="105" fillId="2" borderId="16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65" fillId="0" borderId="14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/>
    </xf>
    <xf numFmtId="0" fontId="65" fillId="0" borderId="16" xfId="0" applyFont="1" applyBorder="1" applyAlignment="1">
      <alignment horizontal="center" vertical="center"/>
    </xf>
  </cellXfs>
  <cellStyles count="170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5"/>
  <sheetViews>
    <sheetView tabSelected="1" topLeftCell="A151" zoomScale="89" zoomScaleNormal="89" workbookViewId="0">
      <selection activeCell="G159" sqref="G159"/>
    </sheetView>
  </sheetViews>
  <sheetFormatPr defaultColWidth="8.85546875" defaultRowHeight="18.75" x14ac:dyDescent="0.25"/>
  <cols>
    <col min="1" max="1" width="6.7109375" style="1010" customWidth="1"/>
    <col min="2" max="2" width="4.7109375" style="260" customWidth="1"/>
    <col min="3" max="3" width="24.5703125" style="991" customWidth="1"/>
    <col min="4" max="4" width="9" style="260" customWidth="1"/>
    <col min="5" max="5" width="8.85546875" style="269" customWidth="1"/>
    <col min="6" max="6" width="6.42578125" style="260" customWidth="1"/>
    <col min="7" max="7" width="6.28515625" style="260" customWidth="1"/>
    <col min="8" max="8" width="6.42578125" style="260" customWidth="1"/>
    <col min="9" max="10" width="6.28515625" style="260" customWidth="1"/>
    <col min="11" max="12" width="6.42578125" style="260" customWidth="1"/>
    <col min="13" max="13" width="7.140625" style="260" customWidth="1"/>
    <col min="14" max="14" width="9" style="261" customWidth="1"/>
    <col min="15" max="15" width="11.140625" style="262" customWidth="1"/>
    <col min="16" max="16" width="1.28515625" style="260" customWidth="1"/>
    <col min="17" max="18" width="10.140625" style="260" customWidth="1"/>
    <col min="19" max="19" width="2.28515625" style="260" customWidth="1"/>
    <col min="20" max="20" width="22.28515625" style="842" customWidth="1"/>
    <col min="21" max="21" width="2.42578125" style="260" customWidth="1"/>
    <col min="22" max="16384" width="8.85546875" style="260"/>
  </cols>
  <sheetData>
    <row r="1" spans="1:20" ht="19.5" thickBot="1" x14ac:dyDescent="0.3"/>
    <row r="2" spans="1:20" s="261" customFormat="1" ht="21" thickBot="1" x14ac:dyDescent="0.3">
      <c r="A2" s="1010"/>
      <c r="C2" s="1174" t="s">
        <v>108</v>
      </c>
      <c r="D2" s="1175"/>
      <c r="E2" s="1175"/>
      <c r="F2" s="1175"/>
      <c r="G2" s="1175"/>
      <c r="H2" s="1175"/>
      <c r="I2" s="1175"/>
      <c r="J2" s="1175"/>
      <c r="K2" s="1175"/>
      <c r="L2" s="1175"/>
      <c r="M2" s="1175"/>
      <c r="N2" s="1175"/>
      <c r="O2" s="1175"/>
      <c r="P2" s="1175"/>
      <c r="Q2" s="1175"/>
      <c r="R2" s="1176"/>
      <c r="T2" s="843"/>
    </row>
    <row r="3" spans="1:20" ht="9" customHeight="1" thickBot="1" x14ac:dyDescent="0.3"/>
    <row r="4" spans="1:20" ht="30.95" customHeight="1" thickBot="1" x14ac:dyDescent="0.3">
      <c r="C4" s="1150" t="s">
        <v>127</v>
      </c>
      <c r="D4" s="1151"/>
      <c r="E4" s="1151"/>
      <c r="F4" s="1151"/>
      <c r="G4" s="1151"/>
      <c r="H4" s="1151"/>
      <c r="I4" s="1151"/>
      <c r="J4" s="1151"/>
      <c r="K4" s="1151"/>
      <c r="L4" s="1151"/>
      <c r="M4" s="1151"/>
      <c r="N4" s="1151"/>
      <c r="O4" s="1151"/>
      <c r="P4" s="1151"/>
      <c r="Q4" s="1151"/>
      <c r="R4" s="1152"/>
      <c r="T4" s="1137" t="s">
        <v>214</v>
      </c>
    </row>
    <row r="5" spans="1:20" ht="14.1" customHeight="1" thickBot="1" x14ac:dyDescent="0.3">
      <c r="T5" s="1138"/>
    </row>
    <row r="6" spans="1:20" ht="22.5" customHeight="1" thickBot="1" x14ac:dyDescent="0.3">
      <c r="C6" s="1179" t="s">
        <v>19</v>
      </c>
      <c r="D6" s="1180"/>
      <c r="E6" s="1180"/>
      <c r="F6" s="1180"/>
      <c r="G6" s="1180"/>
      <c r="H6" s="1180"/>
      <c r="I6" s="1180"/>
      <c r="J6" s="1180"/>
      <c r="K6" s="1180"/>
      <c r="L6" s="1145" t="s">
        <v>213</v>
      </c>
      <c r="M6" s="1146"/>
      <c r="N6" s="841">
        <v>30</v>
      </c>
      <c r="O6" s="1145" t="s">
        <v>221</v>
      </c>
      <c r="P6" s="1146"/>
      <c r="Q6" s="849">
        <v>300</v>
      </c>
      <c r="T6" s="1138"/>
    </row>
    <row r="7" spans="1:20" s="269" customFormat="1" ht="30" customHeight="1" thickBot="1" x14ac:dyDescent="0.3">
      <c r="A7" s="1010"/>
      <c r="B7" s="720" t="s">
        <v>168</v>
      </c>
      <c r="C7" s="958" t="s">
        <v>0</v>
      </c>
      <c r="D7" s="608" t="s">
        <v>1</v>
      </c>
      <c r="E7" s="263" t="s">
        <v>110</v>
      </c>
      <c r="F7" s="264" t="s">
        <v>49</v>
      </c>
      <c r="G7" s="265">
        <v>10</v>
      </c>
      <c r="H7" s="265">
        <v>9</v>
      </c>
      <c r="I7" s="265">
        <v>8</v>
      </c>
      <c r="J7" s="265">
        <v>7</v>
      </c>
      <c r="K7" s="265">
        <v>6</v>
      </c>
      <c r="L7" s="266">
        <v>5</v>
      </c>
      <c r="M7" s="267">
        <v>0</v>
      </c>
      <c r="N7" s="275" t="s">
        <v>9</v>
      </c>
      <c r="O7" s="845" t="s">
        <v>215</v>
      </c>
      <c r="Q7" s="543" t="s">
        <v>60</v>
      </c>
      <c r="R7" s="418" t="s">
        <v>61</v>
      </c>
      <c r="T7" s="1138"/>
    </row>
    <row r="8" spans="1:20" ht="17.100000000000001" customHeight="1" thickBot="1" x14ac:dyDescent="0.3">
      <c r="A8" s="1010" t="s">
        <v>250</v>
      </c>
      <c r="B8" s="290">
        <v>17</v>
      </c>
      <c r="C8" s="959" t="s">
        <v>156</v>
      </c>
      <c r="D8" s="290">
        <v>1786</v>
      </c>
      <c r="E8" s="430" t="s">
        <v>18</v>
      </c>
      <c r="F8" s="285">
        <v>110</v>
      </c>
      <c r="G8" s="286">
        <v>130</v>
      </c>
      <c r="H8" s="286">
        <v>54</v>
      </c>
      <c r="I8" s="286"/>
      <c r="J8" s="286"/>
      <c r="K8" s="286"/>
      <c r="L8" s="284"/>
      <c r="M8" s="274"/>
      <c r="N8" s="275">
        <f>SUM($F8:$L8)</f>
        <v>294</v>
      </c>
      <c r="O8" s="276">
        <f>(F8/10)+(G8/10)+(H8/9)+(I8/8)+(J8/7)+(K8/6)+(L8/5)+M8</f>
        <v>30</v>
      </c>
      <c r="Q8" s="1153"/>
      <c r="R8" s="1154"/>
      <c r="T8" s="844" t="str">
        <f>IF(O8=0,"",IF(O8=30,"","Shot count Error"))</f>
        <v/>
      </c>
    </row>
    <row r="9" spans="1:20" ht="17.100000000000001" customHeight="1" thickBot="1" x14ac:dyDescent="0.3">
      <c r="B9" s="327"/>
      <c r="C9" s="966" t="s">
        <v>236</v>
      </c>
      <c r="D9" s="297">
        <v>786</v>
      </c>
      <c r="E9" s="431" t="s">
        <v>18</v>
      </c>
      <c r="F9" s="319">
        <v>90</v>
      </c>
      <c r="G9" s="320">
        <v>90</v>
      </c>
      <c r="H9" s="320">
        <v>99</v>
      </c>
      <c r="I9" s="320">
        <v>8</v>
      </c>
      <c r="J9" s="320"/>
      <c r="K9" s="320"/>
      <c r="L9" s="335"/>
      <c r="M9" s="281"/>
      <c r="N9" s="295">
        <f>SUM($F9:$L9)</f>
        <v>287</v>
      </c>
      <c r="O9" s="296">
        <f>(F9/10)+(G9/10)+(H9/9)+(I9/8)+(J9/7)+(K9/6)+(L9/5)+M9</f>
        <v>30</v>
      </c>
      <c r="Q9" s="1155"/>
      <c r="R9" s="1156"/>
      <c r="T9" s="844"/>
    </row>
    <row r="10" spans="1:20" ht="17.100000000000001" customHeight="1" thickBot="1" x14ac:dyDescent="0.3">
      <c r="A10" s="1010" t="s">
        <v>250</v>
      </c>
      <c r="B10" s="327">
        <v>7</v>
      </c>
      <c r="C10" s="961" t="s">
        <v>237</v>
      </c>
      <c r="D10" s="291">
        <v>3624</v>
      </c>
      <c r="E10" s="432" t="s">
        <v>18</v>
      </c>
      <c r="F10" s="325">
        <v>50</v>
      </c>
      <c r="G10" s="326">
        <v>120</v>
      </c>
      <c r="H10" s="326">
        <v>72</v>
      </c>
      <c r="I10" s="326">
        <v>32</v>
      </c>
      <c r="J10" s="326">
        <v>7</v>
      </c>
      <c r="K10" s="326"/>
      <c r="L10" s="348"/>
      <c r="M10" s="281"/>
      <c r="N10" s="295">
        <f>SUM($F10:$L10)</f>
        <v>281</v>
      </c>
      <c r="O10" s="296">
        <f>(F10/10)+(G10/10)+(H10/9)+(I10/8)+(J10/7)+(K10/6)+(L10/5)+M10</f>
        <v>30</v>
      </c>
      <c r="Q10" s="1155"/>
      <c r="R10" s="1156"/>
      <c r="T10" s="844" t="str">
        <f t="shared" ref="T10:T89" si="0">IF(O10=0,"",IF(O10=30,"","Shot count Error"))</f>
        <v/>
      </c>
    </row>
    <row r="11" spans="1:20" ht="17.100000000000001" customHeight="1" thickBot="1" x14ac:dyDescent="0.3">
      <c r="A11" s="1010" t="s">
        <v>250</v>
      </c>
      <c r="B11" s="308"/>
      <c r="C11" s="992"/>
      <c r="D11" s="308"/>
      <c r="E11" s="423" t="s">
        <v>14</v>
      </c>
      <c r="F11" s="279"/>
      <c r="G11" s="280"/>
      <c r="H11" s="280"/>
      <c r="I11" s="280"/>
      <c r="J11" s="280"/>
      <c r="K11" s="280"/>
      <c r="L11" s="277"/>
      <c r="M11" s="281"/>
      <c r="N11" s="282">
        <f>SUM($F11:$L11)</f>
        <v>0</v>
      </c>
      <c r="O11" s="296">
        <f>(F11/10)+(G11/10)+(H11/9)+(I11/8)+(J11/7)+(K11/6)+(L11/5)+M11</f>
        <v>0</v>
      </c>
      <c r="P11" s="299"/>
      <c r="Q11" s="317" t="str">
        <f>IF(N11&gt;296,"Yes","NO")</f>
        <v>NO</v>
      </c>
      <c r="R11" s="878" t="str">
        <f>IF(Q11="yes","HM","")</f>
        <v/>
      </c>
      <c r="T11" s="844" t="str">
        <f t="shared" si="0"/>
        <v/>
      </c>
    </row>
    <row r="12" spans="1:20" ht="17.100000000000001" customHeight="1" thickBot="1" x14ac:dyDescent="0.3">
      <c r="A12" s="1010" t="s">
        <v>250</v>
      </c>
      <c r="B12" s="291">
        <v>27</v>
      </c>
      <c r="C12" s="961" t="s">
        <v>246</v>
      </c>
      <c r="D12" s="290">
        <v>1041</v>
      </c>
      <c r="E12" s="432" t="s">
        <v>15</v>
      </c>
      <c r="F12" s="285">
        <v>50</v>
      </c>
      <c r="G12" s="286">
        <v>190</v>
      </c>
      <c r="H12" s="286">
        <v>45</v>
      </c>
      <c r="I12" s="286">
        <v>8</v>
      </c>
      <c r="J12" s="286"/>
      <c r="K12" s="286"/>
      <c r="L12" s="284"/>
      <c r="M12" s="274"/>
      <c r="N12" s="310">
        <f t="shared" ref="N12:N22" si="1">SUM($F12:$L12)</f>
        <v>293</v>
      </c>
      <c r="O12" s="276">
        <f t="shared" ref="O12:O22" si="2">(F12/10)+(G12/10)+(H12/9)+(I12/8)+(J12/7)+(K12/6)+(L12/5)+M12</f>
        <v>30</v>
      </c>
      <c r="Q12" s="365" t="str">
        <f t="shared" ref="Q12:Q22" si="3">IF(N12&gt;293,"Yes","NO")</f>
        <v>NO</v>
      </c>
      <c r="R12" s="880" t="str">
        <f t="shared" ref="R12:R22" si="4">IF(Q12="yes","M","")</f>
        <v/>
      </c>
      <c r="T12" s="844" t="str">
        <f t="shared" si="0"/>
        <v/>
      </c>
    </row>
    <row r="13" spans="1:20" ht="17.100000000000001" customHeight="1" thickBot="1" x14ac:dyDescent="0.3">
      <c r="A13" s="1010" t="s">
        <v>250</v>
      </c>
      <c r="B13" s="327">
        <v>18</v>
      </c>
      <c r="C13" s="967" t="s">
        <v>238</v>
      </c>
      <c r="D13" s="327">
        <v>506</v>
      </c>
      <c r="E13" s="431" t="s">
        <v>15</v>
      </c>
      <c r="F13" s="279">
        <v>90</v>
      </c>
      <c r="G13" s="280">
        <v>120</v>
      </c>
      <c r="H13" s="280">
        <v>63</v>
      </c>
      <c r="I13" s="280">
        <v>16</v>
      </c>
      <c r="J13" s="280"/>
      <c r="K13" s="280"/>
      <c r="L13" s="277"/>
      <c r="M13" s="281"/>
      <c r="N13" s="295">
        <f t="shared" si="1"/>
        <v>289</v>
      </c>
      <c r="O13" s="296">
        <f t="shared" ref="O13" si="5">(F13/10)+(G13/10)+(H13/9)+(I13/8)+(J13/7)+(K13/6)+(L13/5)+M13</f>
        <v>30</v>
      </c>
      <c r="P13" s="299"/>
      <c r="Q13" s="505" t="str">
        <f t="shared" si="3"/>
        <v>NO</v>
      </c>
      <c r="R13" s="879" t="str">
        <f t="shared" si="4"/>
        <v/>
      </c>
      <c r="T13" s="844" t="str">
        <f t="shared" si="0"/>
        <v/>
      </c>
    </row>
    <row r="14" spans="1:20" ht="17.100000000000001" customHeight="1" thickBot="1" x14ac:dyDescent="0.3">
      <c r="A14" s="1010" t="s">
        <v>250</v>
      </c>
      <c r="B14" s="327" t="s">
        <v>186</v>
      </c>
      <c r="C14" s="966" t="s">
        <v>187</v>
      </c>
      <c r="D14" s="297">
        <v>1475</v>
      </c>
      <c r="E14" s="431" t="s">
        <v>15</v>
      </c>
      <c r="F14" s="279">
        <v>50</v>
      </c>
      <c r="G14" s="280">
        <v>110</v>
      </c>
      <c r="H14" s="280">
        <v>108</v>
      </c>
      <c r="I14" s="280">
        <v>16</v>
      </c>
      <c r="J14" s="280"/>
      <c r="K14" s="280"/>
      <c r="L14" s="277"/>
      <c r="M14" s="281"/>
      <c r="N14" s="295">
        <f t="shared" si="1"/>
        <v>284</v>
      </c>
      <c r="O14" s="296">
        <f t="shared" ref="O14:O16" si="6">(F14/10)+(G14/10)+(H14/9)+(I14/8)+(J14/7)+(K14/6)+(L14/5)+M14</f>
        <v>30</v>
      </c>
      <c r="P14" s="299"/>
      <c r="Q14" s="505" t="str">
        <f t="shared" ref="Q14:Q16" si="7">IF(N14&gt;293,"Yes","NO")</f>
        <v>NO</v>
      </c>
      <c r="R14" s="879" t="str">
        <f t="shared" si="4"/>
        <v/>
      </c>
      <c r="T14" s="844" t="str">
        <f t="shared" si="0"/>
        <v/>
      </c>
    </row>
    <row r="15" spans="1:20" ht="17.100000000000001" customHeight="1" thickBot="1" x14ac:dyDescent="0.3">
      <c r="A15" s="1010" t="s">
        <v>250</v>
      </c>
      <c r="B15" s="327">
        <v>20</v>
      </c>
      <c r="C15" s="966" t="s">
        <v>157</v>
      </c>
      <c r="D15" s="297">
        <v>709</v>
      </c>
      <c r="E15" s="431" t="s">
        <v>15</v>
      </c>
      <c r="F15" s="279">
        <v>20</v>
      </c>
      <c r="G15" s="280">
        <v>120</v>
      </c>
      <c r="H15" s="280">
        <v>117</v>
      </c>
      <c r="I15" s="280">
        <v>24</v>
      </c>
      <c r="J15" s="280"/>
      <c r="K15" s="280"/>
      <c r="L15" s="277"/>
      <c r="M15" s="281"/>
      <c r="N15" s="295">
        <f t="shared" si="1"/>
        <v>281</v>
      </c>
      <c r="O15" s="296">
        <f t="shared" si="6"/>
        <v>30</v>
      </c>
      <c r="P15" s="299"/>
      <c r="Q15" s="505" t="str">
        <f t="shared" si="7"/>
        <v>NO</v>
      </c>
      <c r="R15" s="879" t="str">
        <f t="shared" si="4"/>
        <v/>
      </c>
      <c r="T15" s="844" t="str">
        <f t="shared" si="0"/>
        <v/>
      </c>
    </row>
    <row r="16" spans="1:20" ht="17.100000000000001" customHeight="1" thickBot="1" x14ac:dyDescent="0.3">
      <c r="A16" s="1010" t="s">
        <v>250</v>
      </c>
      <c r="B16" s="327">
        <v>22</v>
      </c>
      <c r="C16" s="966" t="s">
        <v>150</v>
      </c>
      <c r="D16" s="297">
        <v>2138</v>
      </c>
      <c r="E16" s="431" t="s">
        <v>15</v>
      </c>
      <c r="F16" s="279">
        <v>70</v>
      </c>
      <c r="G16" s="280">
        <v>90</v>
      </c>
      <c r="H16" s="280">
        <v>72</v>
      </c>
      <c r="I16" s="280">
        <v>40</v>
      </c>
      <c r="J16" s="280">
        <v>7</v>
      </c>
      <c r="K16" s="280"/>
      <c r="L16" s="277"/>
      <c r="M16" s="281"/>
      <c r="N16" s="295">
        <f t="shared" si="1"/>
        <v>279</v>
      </c>
      <c r="O16" s="296">
        <f t="shared" si="6"/>
        <v>30</v>
      </c>
      <c r="P16" s="299"/>
      <c r="Q16" s="505" t="str">
        <f t="shared" si="7"/>
        <v>NO</v>
      </c>
      <c r="R16" s="879" t="str">
        <f t="shared" si="4"/>
        <v/>
      </c>
      <c r="T16" s="844" t="str">
        <f t="shared" si="0"/>
        <v/>
      </c>
    </row>
    <row r="17" spans="1:20" ht="17.100000000000001" customHeight="1" thickBot="1" x14ac:dyDescent="0.3">
      <c r="A17" s="1010" t="s">
        <v>250</v>
      </c>
      <c r="B17" s="327"/>
      <c r="C17" s="966" t="s">
        <v>245</v>
      </c>
      <c r="D17" s="297">
        <v>1350</v>
      </c>
      <c r="E17" s="429" t="s">
        <v>15</v>
      </c>
      <c r="F17" s="279">
        <v>30</v>
      </c>
      <c r="G17" s="280">
        <v>90</v>
      </c>
      <c r="H17" s="280">
        <v>126</v>
      </c>
      <c r="I17" s="280">
        <v>32</v>
      </c>
      <c r="J17" s="280"/>
      <c r="K17" s="280"/>
      <c r="L17" s="277"/>
      <c r="M17" s="281"/>
      <c r="N17" s="295">
        <f t="shared" si="1"/>
        <v>278</v>
      </c>
      <c r="O17" s="296">
        <f t="shared" si="2"/>
        <v>30</v>
      </c>
      <c r="P17" s="299"/>
      <c r="Q17" s="505" t="str">
        <f t="shared" si="3"/>
        <v>NO</v>
      </c>
      <c r="R17" s="879" t="str">
        <f t="shared" si="4"/>
        <v/>
      </c>
      <c r="T17" s="844" t="str">
        <f t="shared" si="0"/>
        <v/>
      </c>
    </row>
    <row r="18" spans="1:20" ht="17.100000000000001" customHeight="1" thickBot="1" x14ac:dyDescent="0.3">
      <c r="A18" s="1010" t="s">
        <v>250</v>
      </c>
      <c r="B18" s="297">
        <v>1</v>
      </c>
      <c r="C18" s="966" t="s">
        <v>114</v>
      </c>
      <c r="D18" s="297">
        <v>2021</v>
      </c>
      <c r="E18" s="429" t="s">
        <v>15</v>
      </c>
      <c r="F18" s="279">
        <v>30</v>
      </c>
      <c r="G18" s="280">
        <v>80</v>
      </c>
      <c r="H18" s="280">
        <v>117</v>
      </c>
      <c r="I18" s="280">
        <v>24</v>
      </c>
      <c r="J18" s="280">
        <v>14</v>
      </c>
      <c r="K18" s="280"/>
      <c r="L18" s="277"/>
      <c r="M18" s="281">
        <v>1</v>
      </c>
      <c r="N18" s="295">
        <f t="shared" si="1"/>
        <v>265</v>
      </c>
      <c r="O18" s="296">
        <f t="shared" ref="O18:O19" si="8">(F18/10)+(G18/10)+(H18/9)+(I18/8)+(J18/7)+(K18/6)+(L18/5)+M18</f>
        <v>30</v>
      </c>
      <c r="P18" s="299"/>
      <c r="Q18" s="505" t="str">
        <f t="shared" si="3"/>
        <v>NO</v>
      </c>
      <c r="R18" s="879" t="str">
        <f t="shared" si="4"/>
        <v/>
      </c>
      <c r="T18" s="844" t="str">
        <f t="shared" si="0"/>
        <v/>
      </c>
    </row>
    <row r="19" spans="1:20" ht="17.100000000000001" customHeight="1" thickBot="1" x14ac:dyDescent="0.3">
      <c r="A19" s="1010" t="s">
        <v>250</v>
      </c>
      <c r="B19" s="327">
        <v>23</v>
      </c>
      <c r="C19" s="967" t="s">
        <v>158</v>
      </c>
      <c r="D19" s="327">
        <v>1764</v>
      </c>
      <c r="E19" s="431" t="s">
        <v>15</v>
      </c>
      <c r="F19" s="279">
        <v>30</v>
      </c>
      <c r="G19" s="280">
        <v>50</v>
      </c>
      <c r="H19" s="280">
        <v>126</v>
      </c>
      <c r="I19" s="280">
        <v>32</v>
      </c>
      <c r="J19" s="280">
        <v>14</v>
      </c>
      <c r="K19" s="280"/>
      <c r="L19" s="277"/>
      <c r="M19" s="281">
        <v>2</v>
      </c>
      <c r="N19" s="295">
        <f t="shared" si="1"/>
        <v>252</v>
      </c>
      <c r="O19" s="296">
        <f t="shared" si="8"/>
        <v>30</v>
      </c>
      <c r="P19" s="299"/>
      <c r="Q19" s="505" t="str">
        <f t="shared" si="3"/>
        <v>NO</v>
      </c>
      <c r="R19" s="879" t="str">
        <f t="shared" si="4"/>
        <v/>
      </c>
      <c r="T19" s="844" t="str">
        <f t="shared" si="0"/>
        <v/>
      </c>
    </row>
    <row r="20" spans="1:20" ht="17.100000000000001" customHeight="1" thickBot="1" x14ac:dyDescent="0.3">
      <c r="A20" s="1010" t="s">
        <v>250</v>
      </c>
      <c r="B20" s="297">
        <v>13</v>
      </c>
      <c r="C20" s="982" t="s">
        <v>154</v>
      </c>
      <c r="D20" s="327">
        <v>80</v>
      </c>
      <c r="E20" s="429" t="s">
        <v>15</v>
      </c>
      <c r="F20" s="279">
        <v>60</v>
      </c>
      <c r="G20" s="280">
        <v>50</v>
      </c>
      <c r="H20" s="280">
        <v>117</v>
      </c>
      <c r="I20" s="280">
        <v>24</v>
      </c>
      <c r="J20" s="280"/>
      <c r="K20" s="280">
        <v>6</v>
      </c>
      <c r="L20" s="277"/>
      <c r="M20" s="281">
        <v>2</v>
      </c>
      <c r="N20" s="295">
        <f t="shared" si="1"/>
        <v>257</v>
      </c>
      <c r="O20" s="296">
        <f t="shared" ref="O20:O21" si="9">(F20/10)+(G20/10)+(H20/9)+(I20/8)+(J20/7)+(K20/6)+(L20/5)+M20</f>
        <v>30</v>
      </c>
      <c r="P20" s="299"/>
      <c r="Q20" s="505" t="str">
        <f t="shared" si="3"/>
        <v>NO</v>
      </c>
      <c r="R20" s="879" t="str">
        <f t="shared" si="4"/>
        <v/>
      </c>
      <c r="T20" s="844" t="str">
        <f t="shared" si="0"/>
        <v/>
      </c>
    </row>
    <row r="21" spans="1:20" ht="17.100000000000001" customHeight="1" thickBot="1" x14ac:dyDescent="0.3">
      <c r="A21" s="1010" t="s">
        <v>250</v>
      </c>
      <c r="B21" s="376">
        <v>6</v>
      </c>
      <c r="C21" s="961" t="s">
        <v>143</v>
      </c>
      <c r="D21" s="291">
        <v>357</v>
      </c>
      <c r="E21" s="429" t="s">
        <v>15</v>
      </c>
      <c r="F21" s="279">
        <v>10</v>
      </c>
      <c r="G21" s="280">
        <v>40</v>
      </c>
      <c r="H21" s="280">
        <v>63</v>
      </c>
      <c r="I21" s="280">
        <v>64</v>
      </c>
      <c r="J21" s="280">
        <v>35</v>
      </c>
      <c r="K21" s="280">
        <v>30</v>
      </c>
      <c r="L21" s="277"/>
      <c r="M21" s="281"/>
      <c r="N21" s="278">
        <f t="shared" si="1"/>
        <v>242</v>
      </c>
      <c r="O21" s="296">
        <f t="shared" si="9"/>
        <v>30</v>
      </c>
      <c r="P21" s="299"/>
      <c r="Q21" s="505" t="str">
        <f t="shared" ref="Q21" si="10">IF(N21&gt;293,"Yes","NO")</f>
        <v>NO</v>
      </c>
      <c r="R21" s="879" t="str">
        <f t="shared" ref="R21" si="11">IF(Q21="yes","M","")</f>
        <v/>
      </c>
      <c r="T21" s="844" t="str">
        <f t="shared" ref="T21" si="12">IF(O21=0,"",IF(O21=30,"","Shot count Error"))</f>
        <v/>
      </c>
    </row>
    <row r="22" spans="1:20" ht="17.100000000000001" customHeight="1" thickBot="1" x14ac:dyDescent="0.3">
      <c r="A22" s="1010" t="s">
        <v>250</v>
      </c>
      <c r="B22" s="308"/>
      <c r="C22" s="960"/>
      <c r="D22" s="308"/>
      <c r="E22" s="423" t="s">
        <v>15</v>
      </c>
      <c r="F22" s="302"/>
      <c r="G22" s="303"/>
      <c r="H22" s="303"/>
      <c r="I22" s="303"/>
      <c r="J22" s="303"/>
      <c r="K22" s="303"/>
      <c r="L22" s="304"/>
      <c r="M22" s="305"/>
      <c r="N22" s="282">
        <f t="shared" si="1"/>
        <v>0</v>
      </c>
      <c r="O22" s="306">
        <f t="shared" si="2"/>
        <v>0</v>
      </c>
      <c r="P22" s="299"/>
      <c r="Q22" s="505" t="str">
        <f t="shared" si="3"/>
        <v>NO</v>
      </c>
      <c r="R22" s="879" t="str">
        <f t="shared" si="4"/>
        <v/>
      </c>
      <c r="T22" s="844" t="str">
        <f t="shared" si="0"/>
        <v/>
      </c>
    </row>
    <row r="23" spans="1:20" ht="17.100000000000001" customHeight="1" thickBot="1" x14ac:dyDescent="0.3">
      <c r="A23" s="1010" t="s">
        <v>250</v>
      </c>
      <c r="B23" s="376" t="s">
        <v>182</v>
      </c>
      <c r="C23" s="961" t="s">
        <v>183</v>
      </c>
      <c r="D23" s="290">
        <v>921</v>
      </c>
      <c r="E23" s="422" t="s">
        <v>16</v>
      </c>
      <c r="F23" s="272">
        <v>50</v>
      </c>
      <c r="G23" s="273">
        <v>80</v>
      </c>
      <c r="H23" s="273">
        <v>135</v>
      </c>
      <c r="I23" s="273">
        <v>8</v>
      </c>
      <c r="J23" s="273">
        <v>7</v>
      </c>
      <c r="K23" s="273"/>
      <c r="L23" s="270"/>
      <c r="M23" s="274"/>
      <c r="N23" s="271">
        <f t="shared" ref="N23:N62" si="13">SUM($F23:$L23)</f>
        <v>280</v>
      </c>
      <c r="O23" s="293">
        <f t="shared" ref="O23:O62" si="14">(F23/10)+(G23/10)+(H23/9)+(I23/8)+(J23/7)+(K23/6)+(L23/5)+M23</f>
        <v>30</v>
      </c>
      <c r="Q23" s="309" t="str">
        <f t="shared" ref="Q23:Q31" si="15">IF(N23&gt;289,"Yes","NO")</f>
        <v>NO</v>
      </c>
      <c r="R23" s="883" t="str">
        <f t="shared" ref="R23:R31" si="16">IF(Q23="yes","G","")</f>
        <v/>
      </c>
      <c r="T23" s="844" t="str">
        <f t="shared" si="0"/>
        <v/>
      </c>
    </row>
    <row r="24" spans="1:20" ht="17.100000000000001" customHeight="1" thickBot="1" x14ac:dyDescent="0.3">
      <c r="A24" s="1010" t="s">
        <v>250</v>
      </c>
      <c r="B24" s="327"/>
      <c r="C24" s="966" t="s">
        <v>264</v>
      </c>
      <c r="D24" s="297">
        <v>1256</v>
      </c>
      <c r="E24" s="429" t="s">
        <v>16</v>
      </c>
      <c r="F24" s="279">
        <v>10</v>
      </c>
      <c r="G24" s="280">
        <v>110</v>
      </c>
      <c r="H24" s="280">
        <v>144</v>
      </c>
      <c r="I24" s="280">
        <v>8</v>
      </c>
      <c r="J24" s="280">
        <v>7</v>
      </c>
      <c r="K24" s="280"/>
      <c r="L24" s="277"/>
      <c r="M24" s="281"/>
      <c r="N24" s="295">
        <f t="shared" si="13"/>
        <v>279</v>
      </c>
      <c r="O24" s="296">
        <f t="shared" si="14"/>
        <v>30</v>
      </c>
      <c r="Q24" s="505" t="str">
        <f t="shared" si="15"/>
        <v>NO</v>
      </c>
      <c r="R24" s="879" t="str">
        <f t="shared" si="16"/>
        <v/>
      </c>
      <c r="T24" s="844" t="str">
        <f t="shared" si="0"/>
        <v/>
      </c>
    </row>
    <row r="25" spans="1:20" ht="17.100000000000001" customHeight="1" thickBot="1" x14ac:dyDescent="0.3">
      <c r="A25" s="1010" t="s">
        <v>250</v>
      </c>
      <c r="B25" s="327">
        <v>21</v>
      </c>
      <c r="C25" s="966" t="s">
        <v>148</v>
      </c>
      <c r="D25" s="297">
        <v>1809</v>
      </c>
      <c r="E25" s="429" t="s">
        <v>16</v>
      </c>
      <c r="F25" s="279">
        <v>40</v>
      </c>
      <c r="G25" s="280">
        <v>70</v>
      </c>
      <c r="H25" s="280">
        <v>144</v>
      </c>
      <c r="I25" s="280">
        <v>24</v>
      </c>
      <c r="J25" s="280"/>
      <c r="K25" s="280"/>
      <c r="L25" s="277"/>
      <c r="M25" s="281"/>
      <c r="N25" s="295">
        <f t="shared" si="13"/>
        <v>278</v>
      </c>
      <c r="O25" s="296">
        <f t="shared" si="14"/>
        <v>30</v>
      </c>
      <c r="P25" s="298"/>
      <c r="Q25" s="505" t="str">
        <f t="shared" si="15"/>
        <v>NO</v>
      </c>
      <c r="R25" s="879" t="str">
        <f t="shared" si="16"/>
        <v/>
      </c>
      <c r="T25" s="844" t="str">
        <f t="shared" si="0"/>
        <v/>
      </c>
    </row>
    <row r="26" spans="1:20" ht="17.100000000000001" customHeight="1" thickBot="1" x14ac:dyDescent="0.3">
      <c r="A26" s="1010" t="s">
        <v>250</v>
      </c>
      <c r="B26" s="297">
        <v>57</v>
      </c>
      <c r="C26" s="966" t="s">
        <v>279</v>
      </c>
      <c r="D26" s="297">
        <v>1268</v>
      </c>
      <c r="E26" s="429" t="s">
        <v>16</v>
      </c>
      <c r="F26" s="279">
        <v>40</v>
      </c>
      <c r="G26" s="280">
        <v>100</v>
      </c>
      <c r="H26" s="280">
        <v>99</v>
      </c>
      <c r="I26" s="280">
        <v>16</v>
      </c>
      <c r="J26" s="280">
        <v>21</v>
      </c>
      <c r="K26" s="280"/>
      <c r="L26" s="277"/>
      <c r="M26" s="281"/>
      <c r="N26" s="295">
        <f t="shared" si="13"/>
        <v>276</v>
      </c>
      <c r="O26" s="296">
        <f t="shared" si="14"/>
        <v>30</v>
      </c>
      <c r="P26" s="299"/>
      <c r="Q26" s="505" t="str">
        <f t="shared" si="15"/>
        <v>NO</v>
      </c>
      <c r="R26" s="879" t="str">
        <f t="shared" si="16"/>
        <v/>
      </c>
      <c r="T26" s="844" t="str">
        <f t="shared" si="0"/>
        <v/>
      </c>
    </row>
    <row r="27" spans="1:20" ht="17.100000000000001" customHeight="1" thickBot="1" x14ac:dyDescent="0.3">
      <c r="A27" s="1010" t="s">
        <v>250</v>
      </c>
      <c r="B27" s="327" t="s">
        <v>202</v>
      </c>
      <c r="C27" s="967" t="s">
        <v>203</v>
      </c>
      <c r="D27" s="327">
        <v>1412</v>
      </c>
      <c r="E27" s="431" t="s">
        <v>16</v>
      </c>
      <c r="F27" s="279">
        <v>20</v>
      </c>
      <c r="G27" s="280">
        <v>90</v>
      </c>
      <c r="H27" s="280">
        <v>117</v>
      </c>
      <c r="I27" s="280">
        <v>40</v>
      </c>
      <c r="J27" s="280">
        <v>7</v>
      </c>
      <c r="K27" s="280"/>
      <c r="L27" s="277"/>
      <c r="M27" s="281"/>
      <c r="N27" s="295">
        <f t="shared" si="13"/>
        <v>274</v>
      </c>
      <c r="O27" s="296">
        <f t="shared" si="14"/>
        <v>30</v>
      </c>
      <c r="P27" s="299"/>
      <c r="Q27" s="505" t="str">
        <f t="shared" ref="Q27" si="17">IF(N27&gt;289,"Yes","NO")</f>
        <v>NO</v>
      </c>
      <c r="R27" s="879" t="str">
        <f t="shared" ref="R27" si="18">IF(Q27="yes","G","")</f>
        <v/>
      </c>
      <c r="T27" s="844" t="str">
        <f t="shared" si="0"/>
        <v/>
      </c>
    </row>
    <row r="28" spans="1:20" ht="17.100000000000001" customHeight="1" thickBot="1" x14ac:dyDescent="0.3">
      <c r="A28" s="1010" t="s">
        <v>250</v>
      </c>
      <c r="B28" s="327">
        <v>23</v>
      </c>
      <c r="C28" s="999" t="s">
        <v>239</v>
      </c>
      <c r="D28" s="327">
        <v>1775</v>
      </c>
      <c r="E28" s="431" t="s">
        <v>16</v>
      </c>
      <c r="F28" s="279">
        <v>40</v>
      </c>
      <c r="G28" s="280">
        <v>60</v>
      </c>
      <c r="H28" s="280">
        <v>99</v>
      </c>
      <c r="I28" s="280">
        <v>40</v>
      </c>
      <c r="J28" s="280">
        <v>21</v>
      </c>
      <c r="K28" s="280">
        <v>6</v>
      </c>
      <c r="L28" s="277"/>
      <c r="M28" s="281"/>
      <c r="N28" s="295">
        <f t="shared" si="13"/>
        <v>266</v>
      </c>
      <c r="O28" s="296">
        <f t="shared" ref="O28:O29" si="19">(F28/10)+(G28/10)+(H28/9)+(I28/8)+(J28/7)+(K28/6)+(L28/5)+M28</f>
        <v>30</v>
      </c>
      <c r="P28" s="299"/>
      <c r="Q28" s="505" t="str">
        <f t="shared" ref="Q28:Q29" si="20">IF(N28&gt;289,"Yes","NO")</f>
        <v>NO</v>
      </c>
      <c r="R28" s="879" t="str">
        <f t="shared" ref="R28:R29" si="21">IF(Q28="yes","G","")</f>
        <v/>
      </c>
      <c r="T28" s="844" t="str">
        <f t="shared" si="0"/>
        <v/>
      </c>
    </row>
    <row r="29" spans="1:20" ht="17.100000000000001" customHeight="1" thickBot="1" x14ac:dyDescent="0.3">
      <c r="A29" s="1010" t="s">
        <v>250</v>
      </c>
      <c r="B29" s="327"/>
      <c r="C29" s="967" t="s">
        <v>230</v>
      </c>
      <c r="D29" s="327">
        <v>1118</v>
      </c>
      <c r="E29" s="431" t="s">
        <v>16</v>
      </c>
      <c r="F29" s="279">
        <v>10</v>
      </c>
      <c r="G29" s="280">
        <v>60</v>
      </c>
      <c r="H29" s="280">
        <v>81</v>
      </c>
      <c r="I29" s="280">
        <v>80</v>
      </c>
      <c r="J29" s="280">
        <v>21</v>
      </c>
      <c r="K29" s="280">
        <v>6</v>
      </c>
      <c r="L29" s="277"/>
      <c r="M29" s="281"/>
      <c r="N29" s="295">
        <f t="shared" si="13"/>
        <v>258</v>
      </c>
      <c r="O29" s="296">
        <f t="shared" si="19"/>
        <v>30</v>
      </c>
      <c r="P29" s="299"/>
      <c r="Q29" s="505" t="str">
        <f t="shared" si="20"/>
        <v>NO</v>
      </c>
      <c r="R29" s="879" t="str">
        <f t="shared" si="21"/>
        <v/>
      </c>
      <c r="T29" s="844" t="str">
        <f t="shared" si="0"/>
        <v/>
      </c>
    </row>
    <row r="30" spans="1:20" ht="17.100000000000001" customHeight="1" thickBot="1" x14ac:dyDescent="0.3">
      <c r="A30" s="1010" t="s">
        <v>250</v>
      </c>
      <c r="B30" s="327">
        <v>33</v>
      </c>
      <c r="C30" s="982" t="s">
        <v>232</v>
      </c>
      <c r="D30" s="327">
        <v>1237</v>
      </c>
      <c r="E30" s="429" t="s">
        <v>16</v>
      </c>
      <c r="F30" s="279"/>
      <c r="G30" s="280"/>
      <c r="H30" s="280"/>
      <c r="I30" s="280"/>
      <c r="J30" s="280"/>
      <c r="K30" s="280"/>
      <c r="L30" s="277"/>
      <c r="M30" s="281"/>
      <c r="N30" s="295">
        <f t="shared" si="13"/>
        <v>0</v>
      </c>
      <c r="O30" s="296">
        <f t="shared" ref="O30" si="22">(F30/10)+(G30/10)+(H30/9)+(I30/8)+(J30/7)+(K30/6)+(L30/5)+M30</f>
        <v>0</v>
      </c>
      <c r="P30" s="299"/>
      <c r="Q30" s="505" t="str">
        <f t="shared" si="15"/>
        <v>NO</v>
      </c>
      <c r="R30" s="879" t="str">
        <f t="shared" si="16"/>
        <v/>
      </c>
      <c r="T30" s="844" t="str">
        <f t="shared" si="0"/>
        <v/>
      </c>
    </row>
    <row r="31" spans="1:20" ht="17.100000000000001" customHeight="1" thickBot="1" x14ac:dyDescent="0.3">
      <c r="A31" s="1010" t="s">
        <v>250</v>
      </c>
      <c r="B31" s="297">
        <v>26</v>
      </c>
      <c r="C31" s="998" t="s">
        <v>134</v>
      </c>
      <c r="D31" s="757">
        <v>1149</v>
      </c>
      <c r="E31" s="423" t="s">
        <v>16</v>
      </c>
      <c r="F31" s="302"/>
      <c r="G31" s="303"/>
      <c r="H31" s="303"/>
      <c r="I31" s="303"/>
      <c r="J31" s="303"/>
      <c r="K31" s="303"/>
      <c r="L31" s="304"/>
      <c r="M31" s="305"/>
      <c r="N31" s="282">
        <f t="shared" si="13"/>
        <v>0</v>
      </c>
      <c r="O31" s="306">
        <f t="shared" si="14"/>
        <v>0</v>
      </c>
      <c r="P31" s="307"/>
      <c r="Q31" s="300" t="str">
        <f t="shared" si="15"/>
        <v>NO</v>
      </c>
      <c r="R31" s="881" t="str">
        <f t="shared" si="16"/>
        <v/>
      </c>
      <c r="T31" s="844" t="str">
        <f t="shared" si="0"/>
        <v/>
      </c>
    </row>
    <row r="32" spans="1:20" ht="17.100000000000001" customHeight="1" thickBot="1" x14ac:dyDescent="0.3">
      <c r="A32" s="1010" t="s">
        <v>250</v>
      </c>
      <c r="B32" s="288" t="s">
        <v>184</v>
      </c>
      <c r="C32" s="962" t="s">
        <v>185</v>
      </c>
      <c r="D32" s="288">
        <v>1821</v>
      </c>
      <c r="E32" s="424" t="s">
        <v>17</v>
      </c>
      <c r="F32" s="311">
        <v>60</v>
      </c>
      <c r="G32" s="312">
        <v>80</v>
      </c>
      <c r="H32" s="312">
        <v>135</v>
      </c>
      <c r="I32" s="312">
        <v>8</v>
      </c>
      <c r="J32" s="312"/>
      <c r="K32" s="312"/>
      <c r="L32" s="313"/>
      <c r="M32" s="314"/>
      <c r="N32" s="310">
        <f t="shared" si="13"/>
        <v>283</v>
      </c>
      <c r="O32" s="315">
        <f t="shared" si="14"/>
        <v>30</v>
      </c>
      <c r="Q32" s="339" t="str">
        <f t="shared" ref="Q32:Q62" si="23">IF(N32&gt;279,"Yes","NO")</f>
        <v>Yes</v>
      </c>
      <c r="R32" s="877" t="str">
        <f t="shared" ref="R32:R62" si="24">IF(Q32="yes","S","")</f>
        <v>S</v>
      </c>
      <c r="T32" s="844" t="str">
        <f t="shared" si="0"/>
        <v/>
      </c>
    </row>
    <row r="33" spans="1:20" ht="17.100000000000001" customHeight="1" thickBot="1" x14ac:dyDescent="0.3">
      <c r="A33" s="1010" t="s">
        <v>250</v>
      </c>
      <c r="B33" s="376">
        <v>18</v>
      </c>
      <c r="C33" s="968" t="s">
        <v>152</v>
      </c>
      <c r="D33" s="376">
        <v>1473</v>
      </c>
      <c r="E33" s="424" t="s">
        <v>17</v>
      </c>
      <c r="F33" s="311">
        <v>30</v>
      </c>
      <c r="G33" s="312">
        <v>90</v>
      </c>
      <c r="H33" s="312">
        <v>144</v>
      </c>
      <c r="I33" s="312">
        <v>8</v>
      </c>
      <c r="J33" s="312">
        <v>7</v>
      </c>
      <c r="K33" s="312"/>
      <c r="L33" s="313"/>
      <c r="M33" s="314"/>
      <c r="N33" s="295">
        <f t="shared" si="13"/>
        <v>279</v>
      </c>
      <c r="O33" s="315">
        <f t="shared" ref="O33" si="25">(F33/10)+(G33/10)+(H33/9)+(I33/8)+(J33/7)+(K33/6)+(L33/5)+M33</f>
        <v>30</v>
      </c>
      <c r="Q33" s="339" t="str">
        <f t="shared" ref="Q33" si="26">IF(N33&gt;279,"Yes","NO")</f>
        <v>NO</v>
      </c>
      <c r="R33" s="877" t="str">
        <f t="shared" ref="R33" si="27">IF(Q33="yes","S","")</f>
        <v/>
      </c>
      <c r="T33" s="844" t="str">
        <f t="shared" ref="T33" si="28">IF(O33=0,"",IF(O33=30,"","Shot count Error"))</f>
        <v/>
      </c>
    </row>
    <row r="34" spans="1:20" ht="17.100000000000001" customHeight="1" thickBot="1" x14ac:dyDescent="0.3">
      <c r="A34" s="1010" t="s">
        <v>250</v>
      </c>
      <c r="B34" s="376">
        <v>24</v>
      </c>
      <c r="C34" s="968" t="s">
        <v>170</v>
      </c>
      <c r="D34" s="376">
        <v>1477</v>
      </c>
      <c r="E34" s="424" t="s">
        <v>17</v>
      </c>
      <c r="F34" s="311">
        <v>10</v>
      </c>
      <c r="G34" s="312">
        <v>80</v>
      </c>
      <c r="H34" s="312">
        <v>153</v>
      </c>
      <c r="I34" s="312">
        <v>32</v>
      </c>
      <c r="J34" s="312"/>
      <c r="K34" s="312"/>
      <c r="L34" s="313"/>
      <c r="M34" s="314"/>
      <c r="N34" s="295">
        <f t="shared" si="13"/>
        <v>275</v>
      </c>
      <c r="O34" s="315">
        <f t="shared" ref="O34" si="29">(F34/10)+(G34/10)+(H34/9)+(I34/8)+(J34/7)+(K34/6)+(L34/5)+M34</f>
        <v>30</v>
      </c>
      <c r="Q34" s="339" t="str">
        <f t="shared" ref="Q34" si="30">IF(N34&gt;279,"Yes","NO")</f>
        <v>NO</v>
      </c>
      <c r="R34" s="877" t="str">
        <f t="shared" ref="R34" si="31">IF(Q34="yes","S","")</f>
        <v/>
      </c>
      <c r="T34" s="844" t="str">
        <f t="shared" ref="T34" si="32">IF(O34=0,"",IF(O34=30,"","Shot count Error"))</f>
        <v/>
      </c>
    </row>
    <row r="35" spans="1:20" ht="17.100000000000001" customHeight="1" thickBot="1" x14ac:dyDescent="0.3">
      <c r="A35" s="1010" t="s">
        <v>250</v>
      </c>
      <c r="B35" s="28" t="s">
        <v>193</v>
      </c>
      <c r="C35" s="968" t="s">
        <v>194</v>
      </c>
      <c r="D35" s="28">
        <v>1628</v>
      </c>
      <c r="E35" s="431" t="s">
        <v>17</v>
      </c>
      <c r="F35" s="319">
        <v>40</v>
      </c>
      <c r="G35" s="320">
        <v>80</v>
      </c>
      <c r="H35" s="312">
        <v>90</v>
      </c>
      <c r="I35" s="312">
        <v>40</v>
      </c>
      <c r="J35" s="312">
        <v>21</v>
      </c>
      <c r="K35" s="312"/>
      <c r="L35" s="313"/>
      <c r="M35" s="314"/>
      <c r="N35" s="295">
        <f t="shared" si="13"/>
        <v>271</v>
      </c>
      <c r="O35" s="321">
        <f>(F35/10)+(G35/10)+(H35/9)+(I35/8)+(J35/7)+(K35/6)+(L35/5)+M35</f>
        <v>30</v>
      </c>
      <c r="Q35" s="339" t="str">
        <f>IF(N35&gt;279,"Yes","NO")</f>
        <v>NO</v>
      </c>
      <c r="R35" s="878" t="str">
        <f>IF(Q35="yes","S","")</f>
        <v/>
      </c>
      <c r="T35" s="844"/>
    </row>
    <row r="36" spans="1:20" ht="17.100000000000001" customHeight="1" thickBot="1" x14ac:dyDescent="0.3">
      <c r="A36" s="1010" t="s">
        <v>250</v>
      </c>
      <c r="B36" s="327">
        <v>29</v>
      </c>
      <c r="C36" s="968" t="s">
        <v>140</v>
      </c>
      <c r="D36" s="376">
        <v>1726</v>
      </c>
      <c r="E36" s="424" t="s">
        <v>17</v>
      </c>
      <c r="F36" s="311">
        <v>30</v>
      </c>
      <c r="G36" s="312">
        <v>60</v>
      </c>
      <c r="H36" s="312">
        <v>135</v>
      </c>
      <c r="I36" s="312">
        <v>40</v>
      </c>
      <c r="J36" s="312"/>
      <c r="K36" s="312">
        <v>6</v>
      </c>
      <c r="L36" s="313"/>
      <c r="M36" s="314"/>
      <c r="N36" s="295">
        <f t="shared" si="13"/>
        <v>271</v>
      </c>
      <c r="O36" s="315">
        <f t="shared" si="14"/>
        <v>30</v>
      </c>
      <c r="Q36" s="339" t="str">
        <f t="shared" si="23"/>
        <v>NO</v>
      </c>
      <c r="R36" s="877" t="str">
        <f t="shared" si="24"/>
        <v/>
      </c>
      <c r="T36" s="844" t="str">
        <f t="shared" si="0"/>
        <v/>
      </c>
    </row>
    <row r="37" spans="1:20" ht="17.100000000000001" customHeight="1" thickBot="1" x14ac:dyDescent="0.3">
      <c r="A37" s="1010" t="s">
        <v>250</v>
      </c>
      <c r="B37" s="297" t="s">
        <v>196</v>
      </c>
      <c r="C37" s="967" t="s">
        <v>197</v>
      </c>
      <c r="D37" s="297">
        <v>2035</v>
      </c>
      <c r="E37" s="431" t="s">
        <v>17</v>
      </c>
      <c r="F37" s="319">
        <v>60</v>
      </c>
      <c r="G37" s="320">
        <v>20</v>
      </c>
      <c r="H37" s="320">
        <v>144</v>
      </c>
      <c r="I37" s="320">
        <v>32</v>
      </c>
      <c r="J37" s="320">
        <v>14</v>
      </c>
      <c r="K37" s="320"/>
      <c r="L37" s="335"/>
      <c r="M37" s="354"/>
      <c r="N37" s="295">
        <f t="shared" si="13"/>
        <v>270</v>
      </c>
      <c r="O37" s="296">
        <f t="shared" si="14"/>
        <v>30</v>
      </c>
      <c r="P37" s="299"/>
      <c r="Q37" s="342" t="str">
        <f t="shared" si="23"/>
        <v>NO</v>
      </c>
      <c r="R37" s="879" t="str">
        <f t="shared" si="24"/>
        <v/>
      </c>
      <c r="T37" s="844" t="str">
        <f t="shared" si="0"/>
        <v/>
      </c>
    </row>
    <row r="38" spans="1:20" ht="17.100000000000001" customHeight="1" thickBot="1" x14ac:dyDescent="0.3">
      <c r="A38" s="1010" t="s">
        <v>250</v>
      </c>
      <c r="B38" s="297" t="s">
        <v>191</v>
      </c>
      <c r="C38" s="967" t="s">
        <v>192</v>
      </c>
      <c r="D38" s="297">
        <v>1901</v>
      </c>
      <c r="E38" s="431" t="s">
        <v>17</v>
      </c>
      <c r="F38" s="319">
        <v>30</v>
      </c>
      <c r="G38" s="320">
        <v>50</v>
      </c>
      <c r="H38" s="320">
        <v>144</v>
      </c>
      <c r="I38" s="320">
        <v>40</v>
      </c>
      <c r="J38" s="320"/>
      <c r="K38" s="320">
        <v>6</v>
      </c>
      <c r="L38" s="335"/>
      <c r="M38" s="354"/>
      <c r="N38" s="295">
        <f t="shared" si="13"/>
        <v>270</v>
      </c>
      <c r="O38" s="296">
        <f t="shared" ref="O38" si="33">(F38/10)+(G38/10)+(H38/9)+(I38/8)+(J38/7)+(K38/6)+(L38/5)+M38</f>
        <v>30</v>
      </c>
      <c r="P38" s="299"/>
      <c r="Q38" s="342" t="str">
        <f t="shared" ref="Q38" si="34">IF(N38&gt;279,"Yes","NO")</f>
        <v>NO</v>
      </c>
      <c r="R38" s="879" t="str">
        <f t="shared" si="24"/>
        <v/>
      </c>
      <c r="T38" s="844" t="str">
        <f t="shared" si="0"/>
        <v/>
      </c>
    </row>
    <row r="39" spans="1:20" ht="17.100000000000001" customHeight="1" thickBot="1" x14ac:dyDescent="0.3">
      <c r="A39" s="1010" t="s">
        <v>250</v>
      </c>
      <c r="B39" s="297"/>
      <c r="C39" s="967" t="s">
        <v>280</v>
      </c>
      <c r="D39" s="297">
        <v>1143</v>
      </c>
      <c r="E39" s="431" t="s">
        <v>17</v>
      </c>
      <c r="F39" s="311">
        <v>20</v>
      </c>
      <c r="G39" s="312">
        <v>60</v>
      </c>
      <c r="H39" s="312">
        <v>126</v>
      </c>
      <c r="I39" s="312">
        <v>64</v>
      </c>
      <c r="J39" s="312"/>
      <c r="K39" s="312"/>
      <c r="L39" s="313"/>
      <c r="M39" s="314"/>
      <c r="N39" s="295">
        <f t="shared" si="13"/>
        <v>270</v>
      </c>
      <c r="O39" s="296">
        <f t="shared" si="14"/>
        <v>30</v>
      </c>
      <c r="P39" s="574"/>
      <c r="Q39" s="743" t="str">
        <f t="shared" si="23"/>
        <v>NO</v>
      </c>
      <c r="R39" s="879" t="str">
        <f t="shared" si="24"/>
        <v/>
      </c>
      <c r="T39" s="844" t="str">
        <f t="shared" si="0"/>
        <v/>
      </c>
    </row>
    <row r="40" spans="1:20" ht="17.100000000000001" customHeight="1" thickBot="1" x14ac:dyDescent="0.3">
      <c r="A40" s="1010" t="s">
        <v>250</v>
      </c>
      <c r="B40" s="297">
        <v>55</v>
      </c>
      <c r="C40" s="967" t="s">
        <v>266</v>
      </c>
      <c r="D40" s="297">
        <v>1982</v>
      </c>
      <c r="E40" s="431" t="s">
        <v>17</v>
      </c>
      <c r="F40" s="311">
        <v>10</v>
      </c>
      <c r="G40" s="312">
        <v>60</v>
      </c>
      <c r="H40" s="312">
        <v>144</v>
      </c>
      <c r="I40" s="312">
        <v>24</v>
      </c>
      <c r="J40" s="312">
        <v>14</v>
      </c>
      <c r="K40" s="312">
        <v>12</v>
      </c>
      <c r="L40" s="313"/>
      <c r="M40" s="314"/>
      <c r="N40" s="295">
        <f t="shared" si="13"/>
        <v>264</v>
      </c>
      <c r="O40" s="296">
        <f t="shared" ref="O40" si="35">(F40/10)+(G40/10)+(H40/9)+(I40/8)+(J40/7)+(K40/6)+(L40/5)+M40</f>
        <v>30</v>
      </c>
      <c r="P40" s="688"/>
      <c r="Q40" s="743" t="str">
        <f t="shared" ref="Q40" si="36">IF(N40&gt;279,"Yes","NO")</f>
        <v>NO</v>
      </c>
      <c r="R40" s="879" t="str">
        <f t="shared" si="24"/>
        <v/>
      </c>
      <c r="T40" s="844" t="str">
        <f t="shared" si="0"/>
        <v/>
      </c>
    </row>
    <row r="41" spans="1:20" ht="17.100000000000001" customHeight="1" thickBot="1" x14ac:dyDescent="0.3">
      <c r="A41" s="1010" t="s">
        <v>250</v>
      </c>
      <c r="B41" s="46">
        <v>37</v>
      </c>
      <c r="C41" s="967" t="s">
        <v>235</v>
      </c>
      <c r="D41" s="46">
        <v>1291</v>
      </c>
      <c r="E41" s="431" t="s">
        <v>17</v>
      </c>
      <c r="F41" s="311">
        <v>20</v>
      </c>
      <c r="G41" s="312">
        <v>60</v>
      </c>
      <c r="H41" s="312">
        <v>81</v>
      </c>
      <c r="I41" s="312">
        <v>80</v>
      </c>
      <c r="J41" s="312">
        <v>21</v>
      </c>
      <c r="K41" s="312"/>
      <c r="L41" s="313"/>
      <c r="M41" s="314"/>
      <c r="N41" s="295">
        <f t="shared" si="13"/>
        <v>262</v>
      </c>
      <c r="O41" s="296">
        <f t="shared" ref="O41:O45" si="37">(F41/10)+(G41/10)+(H41/9)+(I41/8)+(J41/7)+(K41/6)+(L41/5)+M41</f>
        <v>30</v>
      </c>
      <c r="P41" s="750"/>
      <c r="Q41" s="743" t="str">
        <f t="shared" ref="Q41:Q45" si="38">IF(N41&gt;279,"Yes","NO")</f>
        <v>NO</v>
      </c>
      <c r="R41" s="879" t="str">
        <f t="shared" ref="R41:R45" si="39">IF(Q41="yes","S","")</f>
        <v/>
      </c>
      <c r="T41" s="844" t="str">
        <f t="shared" si="0"/>
        <v/>
      </c>
    </row>
    <row r="42" spans="1:20" ht="17.100000000000001" customHeight="1" thickBot="1" x14ac:dyDescent="0.3">
      <c r="A42" s="1010" t="s">
        <v>250</v>
      </c>
      <c r="B42" s="297">
        <v>62</v>
      </c>
      <c r="C42" s="967" t="s">
        <v>284</v>
      </c>
      <c r="D42" s="297">
        <v>1823</v>
      </c>
      <c r="E42" s="431" t="s">
        <v>17</v>
      </c>
      <c r="F42" s="311">
        <v>10</v>
      </c>
      <c r="G42" s="312">
        <v>80</v>
      </c>
      <c r="H42" s="312">
        <v>108</v>
      </c>
      <c r="I42" s="312">
        <v>56</v>
      </c>
      <c r="J42" s="312">
        <v>7</v>
      </c>
      <c r="K42" s="312"/>
      <c r="L42" s="313"/>
      <c r="M42" s="314">
        <v>1</v>
      </c>
      <c r="N42" s="295">
        <f t="shared" si="13"/>
        <v>261</v>
      </c>
      <c r="O42" s="296">
        <f t="shared" ref="O42" si="40">(F42/10)+(G42/10)+(H42/9)+(I42/8)+(J42/7)+(K42/6)+(L42/5)+M42</f>
        <v>30</v>
      </c>
      <c r="P42" s="750"/>
      <c r="Q42" s="743" t="str">
        <f t="shared" ref="Q42" si="41">IF(N42&gt;279,"Yes","NO")</f>
        <v>NO</v>
      </c>
      <c r="R42" s="879" t="str">
        <f t="shared" ref="R42" si="42">IF(Q42="yes","S","")</f>
        <v/>
      </c>
      <c r="T42" s="844" t="str">
        <f t="shared" si="0"/>
        <v/>
      </c>
    </row>
    <row r="43" spans="1:20" ht="17.100000000000001" customHeight="1" thickBot="1" x14ac:dyDescent="0.3">
      <c r="A43" s="1010" t="s">
        <v>250</v>
      </c>
      <c r="B43" s="297">
        <v>10</v>
      </c>
      <c r="C43" s="966" t="s">
        <v>145</v>
      </c>
      <c r="D43" s="297">
        <v>1668</v>
      </c>
      <c r="E43" s="429" t="s">
        <v>17</v>
      </c>
      <c r="F43" s="311">
        <v>20</v>
      </c>
      <c r="G43" s="312">
        <v>100</v>
      </c>
      <c r="H43" s="312">
        <v>99</v>
      </c>
      <c r="I43" s="312">
        <v>32</v>
      </c>
      <c r="J43" s="312"/>
      <c r="K43" s="312">
        <v>6</v>
      </c>
      <c r="L43" s="313"/>
      <c r="M43" s="314">
        <v>2</v>
      </c>
      <c r="N43" s="295">
        <f t="shared" si="13"/>
        <v>257</v>
      </c>
      <c r="O43" s="296">
        <f t="shared" ref="O43:O44" si="43">(F43/10)+(G43/10)+(H43/9)+(I43/8)+(J43/7)+(K43/6)+(L43/5)+M43</f>
        <v>30</v>
      </c>
      <c r="P43" s="791"/>
      <c r="Q43" s="743" t="str">
        <f t="shared" ref="Q43:Q44" si="44">IF(N43&gt;279,"Yes","NO")</f>
        <v>NO</v>
      </c>
      <c r="R43" s="879" t="str">
        <f t="shared" ref="R43:R44" si="45">IF(Q43="yes","S","")</f>
        <v/>
      </c>
      <c r="T43" s="844" t="str">
        <f t="shared" si="0"/>
        <v/>
      </c>
    </row>
    <row r="44" spans="1:20" ht="17.100000000000001" customHeight="1" thickBot="1" x14ac:dyDescent="0.3">
      <c r="A44" s="1010" t="s">
        <v>250</v>
      </c>
      <c r="B44" s="327" t="s">
        <v>207</v>
      </c>
      <c r="C44" s="967" t="s">
        <v>208</v>
      </c>
      <c r="D44" s="327">
        <v>1956</v>
      </c>
      <c r="E44" s="431" t="s">
        <v>17</v>
      </c>
      <c r="F44" s="311">
        <v>10</v>
      </c>
      <c r="G44" s="312">
        <v>40</v>
      </c>
      <c r="H44" s="312">
        <v>90</v>
      </c>
      <c r="I44" s="312">
        <v>80</v>
      </c>
      <c r="J44" s="312">
        <v>28</v>
      </c>
      <c r="K44" s="312">
        <v>6</v>
      </c>
      <c r="L44" s="313"/>
      <c r="M44" s="314"/>
      <c r="N44" s="295">
        <f t="shared" si="13"/>
        <v>254</v>
      </c>
      <c r="O44" s="296">
        <f t="shared" si="43"/>
        <v>30</v>
      </c>
      <c r="P44" s="791"/>
      <c r="Q44" s="743" t="str">
        <f t="shared" si="44"/>
        <v>NO</v>
      </c>
      <c r="R44" s="879" t="str">
        <f t="shared" si="45"/>
        <v/>
      </c>
      <c r="T44" s="844" t="str">
        <f t="shared" si="0"/>
        <v/>
      </c>
    </row>
    <row r="45" spans="1:20" ht="17.100000000000001" customHeight="1" thickBot="1" x14ac:dyDescent="0.3">
      <c r="A45" s="1010" t="s">
        <v>250</v>
      </c>
      <c r="B45" s="327"/>
      <c r="C45" s="967" t="s">
        <v>134</v>
      </c>
      <c r="D45" s="327">
        <v>1150</v>
      </c>
      <c r="E45" s="431" t="s">
        <v>17</v>
      </c>
      <c r="F45" s="311">
        <v>20</v>
      </c>
      <c r="G45" s="312">
        <v>70</v>
      </c>
      <c r="H45" s="312">
        <v>108</v>
      </c>
      <c r="I45" s="312">
        <v>24</v>
      </c>
      <c r="J45" s="312">
        <v>28</v>
      </c>
      <c r="K45" s="312"/>
      <c r="L45" s="313"/>
      <c r="M45" s="314"/>
      <c r="N45" s="295">
        <f t="shared" si="13"/>
        <v>250</v>
      </c>
      <c r="O45" s="296">
        <f t="shared" si="37"/>
        <v>28</v>
      </c>
      <c r="P45" s="750"/>
      <c r="Q45" s="743" t="str">
        <f t="shared" si="38"/>
        <v>NO</v>
      </c>
      <c r="R45" s="879" t="str">
        <f t="shared" si="39"/>
        <v/>
      </c>
      <c r="T45" s="844" t="str">
        <f t="shared" si="0"/>
        <v>Shot count Error</v>
      </c>
    </row>
    <row r="46" spans="1:20" ht="17.100000000000001" customHeight="1" thickBot="1" x14ac:dyDescent="0.3">
      <c r="A46" s="1010" t="s">
        <v>250</v>
      </c>
      <c r="B46" s="297">
        <v>40</v>
      </c>
      <c r="C46" s="966" t="s">
        <v>243</v>
      </c>
      <c r="D46" s="297">
        <v>1054</v>
      </c>
      <c r="E46" s="429" t="s">
        <v>17</v>
      </c>
      <c r="F46" s="311">
        <v>30</v>
      </c>
      <c r="G46" s="312">
        <v>40</v>
      </c>
      <c r="H46" s="312">
        <v>72</v>
      </c>
      <c r="I46" s="312">
        <v>80</v>
      </c>
      <c r="J46" s="312">
        <v>21</v>
      </c>
      <c r="K46" s="312"/>
      <c r="L46" s="313"/>
      <c r="M46" s="314">
        <v>2</v>
      </c>
      <c r="N46" s="295">
        <f t="shared" si="13"/>
        <v>243</v>
      </c>
      <c r="O46" s="296">
        <f t="shared" ref="O46:O47" si="46">(F46/10)+(G46/10)+(H46/9)+(I46/8)+(J46/7)+(K46/6)+(L46/5)+M46</f>
        <v>30</v>
      </c>
      <c r="P46" s="574"/>
      <c r="Q46" s="743" t="str">
        <f t="shared" si="23"/>
        <v>NO</v>
      </c>
      <c r="R46" s="879" t="str">
        <f t="shared" si="24"/>
        <v/>
      </c>
      <c r="T46" s="844" t="str">
        <f t="shared" si="0"/>
        <v/>
      </c>
    </row>
    <row r="47" spans="1:20" ht="17.100000000000001" customHeight="1" thickBot="1" x14ac:dyDescent="0.3">
      <c r="A47" s="1010" t="s">
        <v>250</v>
      </c>
      <c r="B47" s="327"/>
      <c r="C47" s="1033" t="s">
        <v>263</v>
      </c>
      <c r="D47" s="622">
        <v>2236</v>
      </c>
      <c r="E47" s="431" t="s">
        <v>17</v>
      </c>
      <c r="F47" s="311">
        <v>0</v>
      </c>
      <c r="G47" s="312">
        <v>20</v>
      </c>
      <c r="H47" s="312">
        <v>99</v>
      </c>
      <c r="I47" s="312">
        <v>64</v>
      </c>
      <c r="J47" s="312">
        <v>14</v>
      </c>
      <c r="K47" s="312">
        <v>36</v>
      </c>
      <c r="L47" s="313">
        <v>5</v>
      </c>
      <c r="M47" s="314"/>
      <c r="N47" s="295">
        <f t="shared" si="13"/>
        <v>238</v>
      </c>
      <c r="O47" s="296">
        <f t="shared" si="46"/>
        <v>30</v>
      </c>
      <c r="P47" s="1014"/>
      <c r="Q47" s="743" t="str">
        <f t="shared" si="23"/>
        <v>NO</v>
      </c>
      <c r="R47" s="879" t="str">
        <f t="shared" si="24"/>
        <v/>
      </c>
      <c r="T47" s="844" t="str">
        <f t="shared" si="0"/>
        <v/>
      </c>
    </row>
    <row r="48" spans="1:20" ht="17.100000000000001" customHeight="1" thickBot="1" x14ac:dyDescent="0.3">
      <c r="A48" s="1010" t="s">
        <v>250</v>
      </c>
      <c r="B48" s="29" t="s">
        <v>209</v>
      </c>
      <c r="C48" s="968" t="s">
        <v>210</v>
      </c>
      <c r="D48" s="631">
        <v>2578</v>
      </c>
      <c r="E48" s="424" t="s">
        <v>17</v>
      </c>
      <c r="F48" s="311">
        <v>30</v>
      </c>
      <c r="G48" s="312">
        <v>10</v>
      </c>
      <c r="H48" s="312">
        <v>72</v>
      </c>
      <c r="I48" s="312">
        <v>56</v>
      </c>
      <c r="J48" s="312">
        <v>42</v>
      </c>
      <c r="K48" s="312"/>
      <c r="L48" s="313">
        <v>25</v>
      </c>
      <c r="M48" s="314"/>
      <c r="N48" s="295">
        <f t="shared" si="13"/>
        <v>235</v>
      </c>
      <c r="O48" s="296">
        <f t="shared" ref="O48" si="47">(F48/10)+(G48/10)+(H48/9)+(I48/8)+(J48/7)+(K48/6)+(L48/5)+M48</f>
        <v>30</v>
      </c>
      <c r="P48" s="1008"/>
      <c r="Q48" s="743" t="str">
        <f t="shared" ref="Q48" si="48">IF(N48&gt;279,"Yes","NO")</f>
        <v>NO</v>
      </c>
      <c r="R48" s="879" t="str">
        <f t="shared" ref="R48" si="49">IF(Q48="yes","S","")</f>
        <v/>
      </c>
      <c r="T48" s="844" t="str">
        <f t="shared" ref="T48" si="50">IF(O48=0,"",IF(O48=30,"","Shot count Error"))</f>
        <v/>
      </c>
    </row>
    <row r="49" spans="1:20" ht="17.100000000000001" customHeight="1" thickBot="1" x14ac:dyDescent="0.3">
      <c r="A49" s="1010" t="s">
        <v>250</v>
      </c>
      <c r="B49" s="297">
        <v>54</v>
      </c>
      <c r="C49" s="967" t="s">
        <v>268</v>
      </c>
      <c r="D49" s="297">
        <v>1984</v>
      </c>
      <c r="E49" s="431" t="s">
        <v>17</v>
      </c>
      <c r="F49" s="311">
        <v>0</v>
      </c>
      <c r="G49" s="312">
        <v>20</v>
      </c>
      <c r="H49" s="312">
        <v>90</v>
      </c>
      <c r="I49" s="312">
        <v>64</v>
      </c>
      <c r="J49" s="312">
        <v>21</v>
      </c>
      <c r="K49" s="312">
        <v>24</v>
      </c>
      <c r="L49" s="313"/>
      <c r="M49" s="314">
        <v>3</v>
      </c>
      <c r="N49" s="295">
        <f t="shared" si="13"/>
        <v>219</v>
      </c>
      <c r="O49" s="296">
        <f t="shared" ref="O49:O61" si="51">(F49/10)+(G49/10)+(H49/9)+(I49/8)+(J49/7)+(K49/6)+(L49/5)+M49</f>
        <v>30</v>
      </c>
      <c r="P49" s="688"/>
      <c r="Q49" s="743" t="str">
        <f t="shared" ref="Q49:Q61" si="52">IF(N49&gt;279,"Yes","NO")</f>
        <v>NO</v>
      </c>
      <c r="R49" s="879" t="str">
        <f t="shared" si="24"/>
        <v/>
      </c>
      <c r="T49" s="844" t="str">
        <f t="shared" si="0"/>
        <v/>
      </c>
    </row>
    <row r="50" spans="1:20" ht="17.100000000000001" customHeight="1" thickBot="1" x14ac:dyDescent="0.3">
      <c r="A50" s="1010" t="s">
        <v>250</v>
      </c>
      <c r="B50" s="297">
        <v>9</v>
      </c>
      <c r="C50" s="967" t="s">
        <v>153</v>
      </c>
      <c r="D50" s="297">
        <v>168</v>
      </c>
      <c r="E50" s="431" t="s">
        <v>17</v>
      </c>
      <c r="F50" s="311">
        <v>0</v>
      </c>
      <c r="G50" s="312">
        <v>0</v>
      </c>
      <c r="H50" s="312">
        <v>63</v>
      </c>
      <c r="I50" s="312">
        <v>104</v>
      </c>
      <c r="J50" s="312">
        <v>28</v>
      </c>
      <c r="K50" s="312">
        <v>24</v>
      </c>
      <c r="L50" s="313"/>
      <c r="M50" s="314">
        <v>2</v>
      </c>
      <c r="N50" s="295">
        <f t="shared" si="13"/>
        <v>219</v>
      </c>
      <c r="O50" s="296">
        <f t="shared" ref="O50:O55" si="53">(F50/10)+(G50/10)+(H50/9)+(I50/8)+(J50/7)+(K50/6)+(L50/5)+M50</f>
        <v>30</v>
      </c>
      <c r="P50" s="791"/>
      <c r="Q50" s="743" t="str">
        <f t="shared" ref="Q50:Q55" si="54">IF(N50&gt;279,"Yes","NO")</f>
        <v>NO</v>
      </c>
      <c r="R50" s="879" t="str">
        <f t="shared" ref="R50:R55" si="55">IF(Q50="yes","S","")</f>
        <v/>
      </c>
      <c r="T50" s="844" t="str">
        <f t="shared" si="0"/>
        <v/>
      </c>
    </row>
    <row r="51" spans="1:20" ht="17.100000000000001" customHeight="1" thickBot="1" x14ac:dyDescent="0.3">
      <c r="A51" s="1010" t="s">
        <v>250</v>
      </c>
      <c r="B51" s="297">
        <v>60</v>
      </c>
      <c r="C51" s="967" t="s">
        <v>282</v>
      </c>
      <c r="D51" s="297">
        <v>2238</v>
      </c>
      <c r="E51" s="431" t="s">
        <v>17</v>
      </c>
      <c r="F51" s="311">
        <v>10</v>
      </c>
      <c r="G51" s="312">
        <v>50</v>
      </c>
      <c r="H51" s="312">
        <v>63</v>
      </c>
      <c r="I51" s="312">
        <v>40</v>
      </c>
      <c r="J51" s="312">
        <v>42</v>
      </c>
      <c r="K51" s="312">
        <v>12</v>
      </c>
      <c r="L51" s="313"/>
      <c r="M51" s="314">
        <v>4</v>
      </c>
      <c r="N51" s="295">
        <f t="shared" si="13"/>
        <v>217</v>
      </c>
      <c r="O51" s="296">
        <f t="shared" ref="O51" si="56">(F51/10)+(G51/10)+(H51/9)+(I51/8)+(J51/7)+(K51/6)+(L51/5)+M51</f>
        <v>30</v>
      </c>
      <c r="P51" s="869"/>
      <c r="Q51" s="743" t="str">
        <f t="shared" ref="Q51" si="57">IF(N51&gt;279,"Yes","NO")</f>
        <v>NO</v>
      </c>
      <c r="R51" s="879" t="str">
        <f t="shared" ref="R51" si="58">IF(Q51="yes","S","")</f>
        <v/>
      </c>
      <c r="T51" s="844" t="str">
        <f t="shared" si="0"/>
        <v/>
      </c>
    </row>
    <row r="52" spans="1:20" ht="17.100000000000001" customHeight="1" thickBot="1" x14ac:dyDescent="0.3">
      <c r="A52" s="1010" t="s">
        <v>250</v>
      </c>
      <c r="B52" s="297">
        <v>63</v>
      </c>
      <c r="C52" s="967" t="s">
        <v>283</v>
      </c>
      <c r="D52" s="297">
        <v>1822</v>
      </c>
      <c r="E52" s="431" t="s">
        <v>17</v>
      </c>
      <c r="F52" s="311">
        <v>0</v>
      </c>
      <c r="G52" s="312">
        <v>40</v>
      </c>
      <c r="H52" s="312">
        <v>81</v>
      </c>
      <c r="I52" s="312">
        <v>56</v>
      </c>
      <c r="J52" s="312">
        <v>21</v>
      </c>
      <c r="K52" s="312">
        <v>18</v>
      </c>
      <c r="L52" s="313"/>
      <c r="M52" s="314">
        <v>4</v>
      </c>
      <c r="N52" s="295">
        <f t="shared" si="13"/>
        <v>216</v>
      </c>
      <c r="O52" s="296">
        <f t="shared" ref="O52" si="59">(F52/10)+(G52/10)+(H52/9)+(I52/8)+(J52/7)+(K52/6)+(L52/5)+M52</f>
        <v>30</v>
      </c>
      <c r="P52" s="1072"/>
      <c r="Q52" s="743" t="str">
        <f t="shared" ref="Q52" si="60">IF(N52&gt;279,"Yes","NO")</f>
        <v>NO</v>
      </c>
      <c r="R52" s="879"/>
      <c r="T52" s="844"/>
    </row>
    <row r="53" spans="1:20" ht="17.100000000000001" customHeight="1" thickBot="1" x14ac:dyDescent="0.3">
      <c r="A53" s="1010" t="s">
        <v>250</v>
      </c>
      <c r="B53" s="297" t="s">
        <v>189</v>
      </c>
      <c r="C53" s="967" t="s">
        <v>190</v>
      </c>
      <c r="D53" s="297">
        <v>1853</v>
      </c>
      <c r="E53" s="431" t="s">
        <v>17</v>
      </c>
      <c r="F53" s="311">
        <v>10</v>
      </c>
      <c r="G53" s="312">
        <v>30</v>
      </c>
      <c r="H53" s="312">
        <v>99</v>
      </c>
      <c r="I53" s="312">
        <v>24</v>
      </c>
      <c r="J53" s="312">
        <v>28</v>
      </c>
      <c r="K53" s="312">
        <v>24</v>
      </c>
      <c r="L53" s="313"/>
      <c r="M53" s="314">
        <v>4</v>
      </c>
      <c r="N53" s="295">
        <f t="shared" si="13"/>
        <v>215</v>
      </c>
      <c r="O53" s="296">
        <f t="shared" ref="O53" si="61">(F53/10)+(G53/10)+(H53/9)+(I53/8)+(J53/7)+(K53/6)+(L53/5)+M53</f>
        <v>30</v>
      </c>
      <c r="P53" s="869"/>
      <c r="Q53" s="743" t="str">
        <f t="shared" ref="Q53" si="62">IF(N53&gt;279,"Yes","NO")</f>
        <v>NO</v>
      </c>
      <c r="R53" s="879" t="str">
        <f t="shared" ref="R53" si="63">IF(Q53="yes","S","")</f>
        <v/>
      </c>
      <c r="T53" s="844" t="str">
        <f t="shared" ref="T53" si="64">IF(O53=0,"",IF(O53=30,"","Shot count Error"))</f>
        <v/>
      </c>
    </row>
    <row r="54" spans="1:20" ht="17.100000000000001" customHeight="1" thickBot="1" x14ac:dyDescent="0.3">
      <c r="A54" s="1010" t="s">
        <v>250</v>
      </c>
      <c r="B54" s="297">
        <v>50</v>
      </c>
      <c r="C54" s="967" t="s">
        <v>260</v>
      </c>
      <c r="D54" s="297">
        <v>2233</v>
      </c>
      <c r="E54" s="431" t="s">
        <v>17</v>
      </c>
      <c r="F54" s="311">
        <v>0</v>
      </c>
      <c r="G54" s="312">
        <v>10</v>
      </c>
      <c r="H54" s="312">
        <v>36</v>
      </c>
      <c r="I54" s="312">
        <v>80</v>
      </c>
      <c r="J54" s="312">
        <v>42</v>
      </c>
      <c r="K54" s="312">
        <v>18</v>
      </c>
      <c r="L54" s="313"/>
      <c r="M54" s="314">
        <v>6</v>
      </c>
      <c r="N54" s="295">
        <f t="shared" si="13"/>
        <v>186</v>
      </c>
      <c r="O54" s="296">
        <f t="shared" ref="O54" si="65">(F54/10)+(G54/10)+(H54/9)+(I54/8)+(J54/7)+(K54/6)+(L54/5)+M54</f>
        <v>30</v>
      </c>
      <c r="P54" s="1013"/>
      <c r="Q54" s="743" t="str">
        <f t="shared" ref="Q54" si="66">IF(N54&gt;279,"Yes","NO")</f>
        <v>NO</v>
      </c>
      <c r="R54" s="879" t="str">
        <f t="shared" ref="R54" si="67">IF(Q54="yes","S","")</f>
        <v/>
      </c>
      <c r="T54" s="844" t="str">
        <f t="shared" ref="T54" si="68">IF(O54=0,"",IF(O54=30,"","Shot count Error"))</f>
        <v/>
      </c>
    </row>
    <row r="55" spans="1:20" ht="17.100000000000001" customHeight="1" thickBot="1" x14ac:dyDescent="0.3">
      <c r="A55" s="1010" t="s">
        <v>250</v>
      </c>
      <c r="B55" s="297"/>
      <c r="C55" s="967" t="s">
        <v>234</v>
      </c>
      <c r="D55" s="297">
        <v>2454</v>
      </c>
      <c r="E55" s="431" t="s">
        <v>17</v>
      </c>
      <c r="F55" s="311">
        <v>0</v>
      </c>
      <c r="G55" s="312">
        <v>30</v>
      </c>
      <c r="H55" s="312">
        <v>54</v>
      </c>
      <c r="I55" s="312">
        <v>72</v>
      </c>
      <c r="J55" s="312">
        <v>28</v>
      </c>
      <c r="K55" s="312"/>
      <c r="L55" s="313"/>
      <c r="M55" s="314">
        <v>8</v>
      </c>
      <c r="N55" s="295">
        <f t="shared" si="13"/>
        <v>184</v>
      </c>
      <c r="O55" s="296">
        <f t="shared" si="53"/>
        <v>30</v>
      </c>
      <c r="P55" s="791"/>
      <c r="Q55" s="743" t="str">
        <f t="shared" si="54"/>
        <v>NO</v>
      </c>
      <c r="R55" s="879" t="str">
        <f t="shared" si="55"/>
        <v/>
      </c>
      <c r="T55" s="844" t="str">
        <f t="shared" si="0"/>
        <v/>
      </c>
    </row>
    <row r="56" spans="1:20" ht="17.100000000000001" customHeight="1" thickBot="1" x14ac:dyDescent="0.3">
      <c r="A56" s="1010" t="s">
        <v>250</v>
      </c>
      <c r="B56" s="297" t="s">
        <v>211</v>
      </c>
      <c r="C56" s="967" t="s">
        <v>212</v>
      </c>
      <c r="D56" s="297">
        <v>2580</v>
      </c>
      <c r="E56" s="431" t="s">
        <v>17</v>
      </c>
      <c r="F56" s="311">
        <v>0</v>
      </c>
      <c r="G56" s="312">
        <v>30</v>
      </c>
      <c r="H56" s="312">
        <v>36</v>
      </c>
      <c r="I56" s="312">
        <v>48</v>
      </c>
      <c r="J56" s="312">
        <v>7</v>
      </c>
      <c r="K56" s="312">
        <v>36</v>
      </c>
      <c r="L56" s="313">
        <v>25</v>
      </c>
      <c r="M56" s="314">
        <v>5</v>
      </c>
      <c r="N56" s="295">
        <f t="shared" si="13"/>
        <v>182</v>
      </c>
      <c r="O56" s="296">
        <f t="shared" ref="O56:O60" si="69">(F56/10)+(G56/10)+(H56/9)+(I56/8)+(J56/7)+(K56/6)+(L56/5)+M56</f>
        <v>30</v>
      </c>
      <c r="P56" s="1013"/>
      <c r="Q56" s="743" t="str">
        <f t="shared" ref="Q56:Q60" si="70">IF(N56&gt;279,"Yes","NO")</f>
        <v>NO</v>
      </c>
      <c r="R56" s="879" t="str">
        <f t="shared" ref="R56:R60" si="71">IF(Q56="yes","S","")</f>
        <v/>
      </c>
      <c r="T56" s="844" t="str">
        <f t="shared" ref="T56" si="72">IF(O56=0,"",IF(O56=30,"","Shot count Error"))</f>
        <v/>
      </c>
    </row>
    <row r="57" spans="1:20" ht="17.100000000000001" customHeight="1" thickBot="1" x14ac:dyDescent="0.3">
      <c r="A57" s="1010" t="s">
        <v>250</v>
      </c>
      <c r="B57" s="297">
        <v>61</v>
      </c>
      <c r="C57" s="967" t="s">
        <v>281</v>
      </c>
      <c r="D57" s="297">
        <v>1879</v>
      </c>
      <c r="E57" s="431" t="s">
        <v>17</v>
      </c>
      <c r="F57" s="311">
        <v>0</v>
      </c>
      <c r="G57" s="312">
        <v>30</v>
      </c>
      <c r="H57" s="312">
        <v>9</v>
      </c>
      <c r="I57" s="312">
        <v>24</v>
      </c>
      <c r="J57" s="312">
        <v>49</v>
      </c>
      <c r="K57" s="312">
        <v>54</v>
      </c>
      <c r="L57" s="313"/>
      <c r="M57" s="314">
        <v>7</v>
      </c>
      <c r="N57" s="295">
        <f t="shared" si="13"/>
        <v>166</v>
      </c>
      <c r="O57" s="296">
        <f t="shared" ref="O57" si="73">(F57/10)+(G57/10)+(H57/9)+(I57/8)+(J57/7)+(K57/6)+(L57/5)+M57</f>
        <v>30</v>
      </c>
      <c r="P57" s="1068"/>
      <c r="Q57" s="743" t="str">
        <f t="shared" ref="Q57" si="74">IF(N57&gt;279,"Yes","NO")</f>
        <v>NO</v>
      </c>
      <c r="R57" s="879" t="str">
        <f t="shared" ref="R57" si="75">IF(Q57="yes","S","")</f>
        <v/>
      </c>
      <c r="T57" s="844" t="str">
        <f t="shared" ref="T57" si="76">IF(O57=0,"",IF(O57=30,"","Shot count Error"))</f>
        <v/>
      </c>
    </row>
    <row r="58" spans="1:20" ht="17.100000000000001" customHeight="1" thickBot="1" x14ac:dyDescent="0.3">
      <c r="A58" s="1010" t="s">
        <v>250</v>
      </c>
      <c r="B58" s="297">
        <v>25</v>
      </c>
      <c r="C58" s="967" t="s">
        <v>133</v>
      </c>
      <c r="D58" s="297">
        <v>1150</v>
      </c>
      <c r="E58" s="431" t="s">
        <v>17</v>
      </c>
      <c r="F58" s="311">
        <v>10</v>
      </c>
      <c r="G58" s="312">
        <v>20</v>
      </c>
      <c r="H58" s="312">
        <v>27</v>
      </c>
      <c r="I58" s="312">
        <v>40</v>
      </c>
      <c r="J58" s="312">
        <v>42</v>
      </c>
      <c r="K58" s="312">
        <v>18</v>
      </c>
      <c r="L58" s="313"/>
      <c r="M58" s="314">
        <v>10</v>
      </c>
      <c r="N58" s="295">
        <f t="shared" si="13"/>
        <v>157</v>
      </c>
      <c r="O58" s="296">
        <f t="shared" si="69"/>
        <v>30</v>
      </c>
      <c r="P58" s="1013"/>
      <c r="Q58" s="743" t="str">
        <f t="shared" si="70"/>
        <v>NO</v>
      </c>
      <c r="R58" s="879" t="str">
        <f t="shared" si="71"/>
        <v/>
      </c>
      <c r="T58" s="844" t="str">
        <f>IF(O58=0,"",IF(O58=30,"","Shot count Error"))</f>
        <v/>
      </c>
    </row>
    <row r="59" spans="1:20" ht="17.100000000000001" customHeight="1" thickBot="1" x14ac:dyDescent="0.3">
      <c r="A59" s="1010" t="s">
        <v>250</v>
      </c>
      <c r="B59" s="297"/>
      <c r="C59" s="967" t="s">
        <v>262</v>
      </c>
      <c r="D59" s="297">
        <v>569</v>
      </c>
      <c r="E59" s="431" t="s">
        <v>17</v>
      </c>
      <c r="F59" s="311">
        <v>0</v>
      </c>
      <c r="G59" s="312">
        <v>10</v>
      </c>
      <c r="H59" s="312">
        <v>54</v>
      </c>
      <c r="I59" s="312">
        <v>32</v>
      </c>
      <c r="J59" s="312">
        <v>14</v>
      </c>
      <c r="K59" s="312">
        <v>36</v>
      </c>
      <c r="L59" s="313"/>
      <c r="M59" s="314">
        <v>11</v>
      </c>
      <c r="N59" s="295">
        <f t="shared" si="13"/>
        <v>146</v>
      </c>
      <c r="O59" s="296">
        <f t="shared" si="69"/>
        <v>30</v>
      </c>
      <c r="P59" s="1014"/>
      <c r="Q59" s="743" t="str">
        <f t="shared" si="70"/>
        <v>NO</v>
      </c>
      <c r="R59" s="879" t="str">
        <f t="shared" si="71"/>
        <v/>
      </c>
      <c r="T59" s="844"/>
    </row>
    <row r="60" spans="1:20" ht="17.100000000000001" customHeight="1" thickBot="1" x14ac:dyDescent="0.3">
      <c r="B60" s="297">
        <v>53</v>
      </c>
      <c r="C60" s="967" t="s">
        <v>267</v>
      </c>
      <c r="D60" s="297">
        <v>1983</v>
      </c>
      <c r="E60" s="431" t="s">
        <v>17</v>
      </c>
      <c r="F60" s="311"/>
      <c r="G60" s="312"/>
      <c r="H60" s="312"/>
      <c r="I60" s="312"/>
      <c r="J60" s="312"/>
      <c r="K60" s="312"/>
      <c r="L60" s="313"/>
      <c r="M60" s="314"/>
      <c r="N60" s="295">
        <f t="shared" si="13"/>
        <v>0</v>
      </c>
      <c r="O60" s="296">
        <f t="shared" si="69"/>
        <v>0</v>
      </c>
      <c r="P60" s="1080"/>
      <c r="Q60" s="743" t="str">
        <f t="shared" si="70"/>
        <v>NO</v>
      </c>
      <c r="R60" s="879" t="str">
        <f t="shared" si="71"/>
        <v/>
      </c>
      <c r="T60" s="844"/>
    </row>
    <row r="61" spans="1:20" ht="17.100000000000001" customHeight="1" thickBot="1" x14ac:dyDescent="0.3">
      <c r="A61" s="1010" t="s">
        <v>250</v>
      </c>
      <c r="B61" s="297">
        <v>49</v>
      </c>
      <c r="C61" s="967" t="s">
        <v>261</v>
      </c>
      <c r="D61" s="327">
        <v>1624</v>
      </c>
      <c r="E61" s="431" t="s">
        <v>17</v>
      </c>
      <c r="F61" s="311">
        <v>10</v>
      </c>
      <c r="G61" s="312">
        <v>50</v>
      </c>
      <c r="H61" s="312">
        <v>126</v>
      </c>
      <c r="I61" s="312">
        <v>56</v>
      </c>
      <c r="J61" s="312">
        <v>21</v>
      </c>
      <c r="K61" s="312"/>
      <c r="L61" s="313"/>
      <c r="M61" s="314"/>
      <c r="N61" s="295">
        <f t="shared" si="13"/>
        <v>263</v>
      </c>
      <c r="O61" s="296">
        <f t="shared" si="51"/>
        <v>30</v>
      </c>
      <c r="P61" s="688"/>
      <c r="Q61" s="743" t="str">
        <f t="shared" si="52"/>
        <v>NO</v>
      </c>
      <c r="R61" s="879" t="str">
        <f t="shared" si="24"/>
        <v/>
      </c>
      <c r="T61" s="844" t="str">
        <f t="shared" si="0"/>
        <v/>
      </c>
    </row>
    <row r="62" spans="1:20" ht="17.100000000000001" customHeight="1" thickBot="1" x14ac:dyDescent="0.3">
      <c r="A62" s="1010" t="s">
        <v>250</v>
      </c>
      <c r="B62" s="327" t="s">
        <v>222</v>
      </c>
      <c r="C62" s="968" t="s">
        <v>230</v>
      </c>
      <c r="D62" s="376">
        <v>1118</v>
      </c>
      <c r="E62" s="431" t="s">
        <v>17</v>
      </c>
      <c r="F62" s="311"/>
      <c r="G62" s="312"/>
      <c r="H62" s="312"/>
      <c r="I62" s="312"/>
      <c r="J62" s="312"/>
      <c r="K62" s="312"/>
      <c r="L62" s="313"/>
      <c r="M62" s="314"/>
      <c r="N62" s="282">
        <f t="shared" si="13"/>
        <v>0</v>
      </c>
      <c r="O62" s="306">
        <f t="shared" si="14"/>
        <v>0</v>
      </c>
      <c r="P62" s="307"/>
      <c r="Q62" s="353" t="str">
        <f t="shared" si="23"/>
        <v>NO</v>
      </c>
      <c r="R62" s="881" t="str">
        <f t="shared" si="24"/>
        <v/>
      </c>
      <c r="T62" s="848" t="str">
        <f t="shared" si="0"/>
        <v/>
      </c>
    </row>
    <row r="63" spans="1:20" ht="24" customHeight="1" thickBot="1" x14ac:dyDescent="0.3">
      <c r="C63" s="971" t="s">
        <v>72</v>
      </c>
      <c r="D63" s="1147" t="s">
        <v>75</v>
      </c>
      <c r="E63" s="1148"/>
      <c r="F63" s="1148"/>
      <c r="G63" s="1148"/>
      <c r="H63" s="1148"/>
      <c r="I63" s="1148"/>
      <c r="J63" s="1148"/>
      <c r="K63" s="1148"/>
      <c r="L63" s="1148"/>
      <c r="M63" s="1148"/>
      <c r="N63" s="1177"/>
      <c r="O63" s="1149"/>
      <c r="Q63" s="298"/>
      <c r="R63" s="298"/>
      <c r="T63" s="847"/>
    </row>
    <row r="64" spans="1:20" ht="18" x14ac:dyDescent="0.25">
      <c r="C64" s="973"/>
      <c r="D64" s="298"/>
      <c r="E64" s="433"/>
      <c r="F64" s="298"/>
      <c r="G64" s="298"/>
      <c r="H64" s="298"/>
      <c r="I64" s="298"/>
      <c r="J64" s="298"/>
      <c r="K64" s="298"/>
      <c r="L64" s="298"/>
      <c r="M64" s="298"/>
      <c r="N64" s="329"/>
      <c r="T64" s="847"/>
    </row>
    <row r="65" spans="1:20" thickBot="1" x14ac:dyDescent="0.3">
      <c r="T65" s="847"/>
    </row>
    <row r="66" spans="1:20" ht="27.95" customHeight="1" thickBot="1" x14ac:dyDescent="0.3">
      <c r="C66" s="1179" t="s">
        <v>20</v>
      </c>
      <c r="D66" s="1180"/>
      <c r="E66" s="1180"/>
      <c r="F66" s="1180"/>
      <c r="G66" s="1180"/>
      <c r="H66" s="1180"/>
      <c r="I66" s="1180"/>
      <c r="J66" s="1180"/>
      <c r="K66" s="1180"/>
      <c r="L66" s="1145" t="s">
        <v>213</v>
      </c>
      <c r="M66" s="1146"/>
      <c r="N66" s="841">
        <v>30</v>
      </c>
      <c r="O66" s="1145" t="s">
        <v>221</v>
      </c>
      <c r="P66" s="1146"/>
      <c r="Q66" s="849">
        <v>300</v>
      </c>
      <c r="R66" s="862"/>
      <c r="T66" s="1139" t="s">
        <v>216</v>
      </c>
    </row>
    <row r="67" spans="1:20" ht="30" customHeight="1" thickBot="1" x14ac:dyDescent="0.3">
      <c r="B67" s="720" t="s">
        <v>168</v>
      </c>
      <c r="C67" s="965" t="s">
        <v>0</v>
      </c>
      <c r="D67" s="608" t="s">
        <v>1</v>
      </c>
      <c r="E67" s="263" t="s">
        <v>2</v>
      </c>
      <c r="F67" s="264" t="s">
        <v>49</v>
      </c>
      <c r="G67" s="265">
        <v>10</v>
      </c>
      <c r="H67" s="265">
        <v>9</v>
      </c>
      <c r="I67" s="265">
        <v>8</v>
      </c>
      <c r="J67" s="265">
        <v>7</v>
      </c>
      <c r="K67" s="265">
        <v>6</v>
      </c>
      <c r="L67" s="266">
        <v>5</v>
      </c>
      <c r="M67" s="331">
        <v>0</v>
      </c>
      <c r="N67" s="268" t="s">
        <v>9</v>
      </c>
      <c r="O67" s="267" t="s">
        <v>50</v>
      </c>
      <c r="P67" s="332"/>
      <c r="Q67" s="333" t="s">
        <v>60</v>
      </c>
      <c r="R67" s="334" t="s">
        <v>61</v>
      </c>
      <c r="T67" s="1140"/>
    </row>
    <row r="68" spans="1:20" ht="17.100000000000001" customHeight="1" thickBot="1" x14ac:dyDescent="0.3">
      <c r="A68" s="1010" t="s">
        <v>251</v>
      </c>
      <c r="B68" s="327">
        <v>31</v>
      </c>
      <c r="C68" s="967" t="s">
        <v>161</v>
      </c>
      <c r="D68" s="327">
        <v>2149</v>
      </c>
      <c r="E68" s="431" t="s">
        <v>18</v>
      </c>
      <c r="F68" s="279">
        <v>70</v>
      </c>
      <c r="G68" s="280">
        <v>190</v>
      </c>
      <c r="H68" s="280">
        <v>36</v>
      </c>
      <c r="I68" s="280"/>
      <c r="J68" s="280"/>
      <c r="K68" s="280"/>
      <c r="L68" s="277"/>
      <c r="M68" s="281"/>
      <c r="N68" s="295">
        <f>SUM($F68:$L68)</f>
        <v>296</v>
      </c>
      <c r="O68" s="341">
        <f t="shared" ref="O68" si="77">(F68/10)+(G68/10)+(H68/9)+(I68/8)+(J68/7)+(K68/6)+(L68/5)+M68</f>
        <v>30</v>
      </c>
      <c r="Q68" s="1153"/>
      <c r="R68" s="1154"/>
      <c r="T68" s="848" t="str">
        <f>IF(O69=0,"",IF(O69=30,"","Shot count Error"))</f>
        <v/>
      </c>
    </row>
    <row r="69" spans="1:20" ht="17.100000000000001" customHeight="1" thickBot="1" x14ac:dyDescent="0.3">
      <c r="A69" s="1010" t="s">
        <v>251</v>
      </c>
      <c r="B69" s="376">
        <v>19</v>
      </c>
      <c r="C69" s="968" t="s">
        <v>156</v>
      </c>
      <c r="D69" s="376">
        <v>1786</v>
      </c>
      <c r="E69" s="424" t="s">
        <v>18</v>
      </c>
      <c r="F69" s="319">
        <v>80</v>
      </c>
      <c r="G69" s="320">
        <v>130</v>
      </c>
      <c r="H69" s="320">
        <v>81</v>
      </c>
      <c r="I69" s="320"/>
      <c r="J69" s="320"/>
      <c r="K69" s="320"/>
      <c r="L69" s="335"/>
      <c r="M69" s="314"/>
      <c r="N69" s="310">
        <f>SUM($F69:$L69)</f>
        <v>291</v>
      </c>
      <c r="O69" s="393">
        <f>(F69/10)+(G69/10)+(H69/9)+(I69/8)+(J69/7)+(K69/6)+(L69/5)+M69</f>
        <v>30</v>
      </c>
      <c r="Q69" s="1155"/>
      <c r="R69" s="1156"/>
      <c r="T69" s="848"/>
    </row>
    <row r="70" spans="1:20" ht="17.100000000000001" customHeight="1" thickBot="1" x14ac:dyDescent="0.3">
      <c r="A70" s="1010" t="s">
        <v>251</v>
      </c>
      <c r="B70" s="291">
        <v>17</v>
      </c>
      <c r="C70" s="966" t="s">
        <v>236</v>
      </c>
      <c r="D70" s="297">
        <v>786</v>
      </c>
      <c r="E70" s="429" t="s">
        <v>14</v>
      </c>
      <c r="F70" s="340">
        <v>70</v>
      </c>
      <c r="G70" s="280">
        <v>150</v>
      </c>
      <c r="H70" s="280">
        <v>63</v>
      </c>
      <c r="I70" s="280">
        <v>8</v>
      </c>
      <c r="J70" s="280"/>
      <c r="K70" s="280"/>
      <c r="L70" s="277"/>
      <c r="M70" s="349"/>
      <c r="N70" s="289">
        <f t="shared" ref="N70:N73" si="78">SUM($F70:$L70)</f>
        <v>291</v>
      </c>
      <c r="O70" s="337">
        <f t="shared" ref="O70:O91" si="79">(F70/10)+(G70/10)+(H70/9)+(I70/8)+(J70/7)+(K70/6)+(L70/5)+M70</f>
        <v>30</v>
      </c>
      <c r="Q70" s="1155"/>
      <c r="R70" s="1156"/>
      <c r="T70" s="848" t="str">
        <f t="shared" si="0"/>
        <v/>
      </c>
    </row>
    <row r="71" spans="1:20" ht="17.100000000000001" customHeight="1" thickBot="1" x14ac:dyDescent="0.3">
      <c r="A71" s="1010" t="s">
        <v>251</v>
      </c>
      <c r="B71" s="297">
        <v>7</v>
      </c>
      <c r="C71" s="960" t="s">
        <v>237</v>
      </c>
      <c r="D71" s="308">
        <v>3624</v>
      </c>
      <c r="E71" s="423" t="s">
        <v>18</v>
      </c>
      <c r="F71" s="302">
        <v>50</v>
      </c>
      <c r="G71" s="303">
        <v>120</v>
      </c>
      <c r="H71" s="303">
        <v>108</v>
      </c>
      <c r="I71" s="303">
        <v>8</v>
      </c>
      <c r="J71" s="303"/>
      <c r="K71" s="303"/>
      <c r="L71" s="304"/>
      <c r="M71" s="305"/>
      <c r="N71" s="282">
        <f t="shared" si="78"/>
        <v>286</v>
      </c>
      <c r="O71" s="283">
        <f t="shared" si="79"/>
        <v>30</v>
      </c>
      <c r="Q71" s="1161"/>
      <c r="R71" s="1162"/>
      <c r="T71" s="844" t="str">
        <f t="shared" si="0"/>
        <v/>
      </c>
    </row>
    <row r="72" spans="1:20" ht="17.100000000000001" customHeight="1" thickBot="1" x14ac:dyDescent="0.3">
      <c r="A72" s="1010" t="s">
        <v>251</v>
      </c>
      <c r="B72" s="290" t="s">
        <v>200</v>
      </c>
      <c r="C72" s="993" t="s">
        <v>201</v>
      </c>
      <c r="D72" s="871">
        <v>2296</v>
      </c>
      <c r="E72" s="430" t="s">
        <v>14</v>
      </c>
      <c r="F72" s="603">
        <v>60</v>
      </c>
      <c r="G72" s="286">
        <v>130</v>
      </c>
      <c r="H72" s="286">
        <v>99</v>
      </c>
      <c r="I72" s="286"/>
      <c r="J72" s="286"/>
      <c r="K72" s="286"/>
      <c r="L72" s="284"/>
      <c r="M72" s="274"/>
      <c r="N72" s="275">
        <f t="shared" si="78"/>
        <v>289</v>
      </c>
      <c r="O72" s="435">
        <f t="shared" si="79"/>
        <v>30</v>
      </c>
      <c r="Q72" s="339" t="str">
        <f>IF(N72&gt;296,"Yes","NO")</f>
        <v>NO</v>
      </c>
      <c r="R72" s="880" t="str">
        <f>IF(Q72="yes","HM","")</f>
        <v/>
      </c>
      <c r="T72" s="844" t="str">
        <f t="shared" si="0"/>
        <v/>
      </c>
    </row>
    <row r="73" spans="1:20" ht="17.100000000000001" customHeight="1" thickBot="1" x14ac:dyDescent="0.3">
      <c r="A73" s="1010" t="s">
        <v>251</v>
      </c>
      <c r="B73" s="308"/>
      <c r="C73" s="994"/>
      <c r="D73" s="299"/>
      <c r="E73" s="431" t="s">
        <v>14</v>
      </c>
      <c r="F73" s="357"/>
      <c r="G73" s="320"/>
      <c r="H73" s="320"/>
      <c r="I73" s="320"/>
      <c r="J73" s="320"/>
      <c r="K73" s="320"/>
      <c r="L73" s="335"/>
      <c r="M73" s="354"/>
      <c r="N73" s="295">
        <f t="shared" si="78"/>
        <v>0</v>
      </c>
      <c r="O73" s="393">
        <f t="shared" ref="O73" si="80">(F73/10)+(G73/10)+(H73/9)+(I73/8)+(J73/7)+(K73/6)+(L73/5)+M73</f>
        <v>0</v>
      </c>
      <c r="Q73" s="339" t="str">
        <f>IF(N73&gt;296,"Yes","NO")</f>
        <v>NO</v>
      </c>
      <c r="R73" s="881" t="str">
        <f>IF(Q73="yes","HM","")</f>
        <v/>
      </c>
      <c r="T73" s="844" t="str">
        <f t="shared" ref="T73" si="81">IF(O73=0,"",IF(O73=30,"","Shot count Error"))</f>
        <v/>
      </c>
    </row>
    <row r="74" spans="1:20" ht="17.100000000000001" customHeight="1" thickBot="1" x14ac:dyDescent="0.3">
      <c r="A74" s="1010" t="s">
        <v>251</v>
      </c>
      <c r="B74" s="291">
        <v>38</v>
      </c>
      <c r="C74" s="961" t="s">
        <v>229</v>
      </c>
      <c r="D74" s="290">
        <v>2434</v>
      </c>
      <c r="E74" s="430" t="s">
        <v>15</v>
      </c>
      <c r="F74" s="285">
        <v>100</v>
      </c>
      <c r="G74" s="286">
        <v>120</v>
      </c>
      <c r="H74" s="286">
        <v>72</v>
      </c>
      <c r="I74" s="286"/>
      <c r="J74" s="286"/>
      <c r="K74" s="286"/>
      <c r="L74" s="284"/>
      <c r="M74" s="274"/>
      <c r="N74" s="275">
        <f t="shared" ref="N74:N80" si="82">SUM($F74:$L74)</f>
        <v>292</v>
      </c>
      <c r="O74" s="435">
        <f t="shared" ref="O74:O79" si="83">(F74/10)+(G74/10)+(H74/9)+(I74/8)+(J74/7)+(K74/6)+(L74/5)+M74</f>
        <v>30</v>
      </c>
      <c r="P74" s="569"/>
      <c r="Q74" s="612" t="str">
        <f>IF(N74&gt;293,"Yes","NO")</f>
        <v>NO</v>
      </c>
      <c r="R74" s="880" t="str">
        <f>IF(Q74="yes","M","")</f>
        <v/>
      </c>
      <c r="T74" s="844" t="str">
        <f t="shared" si="0"/>
        <v/>
      </c>
    </row>
    <row r="75" spans="1:20" ht="17.100000000000001" customHeight="1" thickBot="1" x14ac:dyDescent="0.3">
      <c r="A75" s="1010" t="s">
        <v>251</v>
      </c>
      <c r="B75" s="327" t="s">
        <v>186</v>
      </c>
      <c r="C75" s="966" t="s">
        <v>187</v>
      </c>
      <c r="D75" s="297">
        <v>1475</v>
      </c>
      <c r="E75" s="429" t="s">
        <v>15</v>
      </c>
      <c r="F75" s="279">
        <v>80</v>
      </c>
      <c r="G75" s="280">
        <v>90</v>
      </c>
      <c r="H75" s="280">
        <v>117</v>
      </c>
      <c r="I75" s="280"/>
      <c r="J75" s="280"/>
      <c r="K75" s="280"/>
      <c r="L75" s="277"/>
      <c r="M75" s="281"/>
      <c r="N75" s="278">
        <f t="shared" si="82"/>
        <v>287</v>
      </c>
      <c r="O75" s="341">
        <f t="shared" si="83"/>
        <v>30</v>
      </c>
      <c r="P75" s="299"/>
      <c r="Q75" s="342" t="str">
        <f>IF(N75&gt;293,"Yes","NO")</f>
        <v>NO</v>
      </c>
      <c r="R75" s="879" t="str">
        <f>IF(Q75="yes","M","")</f>
        <v/>
      </c>
      <c r="T75" s="844" t="str">
        <f t="shared" si="0"/>
        <v/>
      </c>
    </row>
    <row r="76" spans="1:20" ht="17.100000000000001" customHeight="1" thickBot="1" x14ac:dyDescent="0.3">
      <c r="A76" s="1010" t="s">
        <v>251</v>
      </c>
      <c r="B76" s="376">
        <v>13</v>
      </c>
      <c r="C76" s="966" t="s">
        <v>174</v>
      </c>
      <c r="D76" s="297">
        <v>80</v>
      </c>
      <c r="E76" s="429" t="s">
        <v>15</v>
      </c>
      <c r="F76" s="279">
        <v>20</v>
      </c>
      <c r="G76" s="280">
        <v>80</v>
      </c>
      <c r="H76" s="280">
        <v>126</v>
      </c>
      <c r="I76" s="280">
        <v>32</v>
      </c>
      <c r="J76" s="280">
        <v>7</v>
      </c>
      <c r="K76" s="280"/>
      <c r="L76" s="277"/>
      <c r="M76" s="281">
        <v>1</v>
      </c>
      <c r="N76" s="278">
        <f t="shared" si="82"/>
        <v>265</v>
      </c>
      <c r="O76" s="341">
        <f t="shared" ref="O76:O77" si="84">(F76/10)+(G76/10)+(H76/9)+(I76/8)+(J76/7)+(K76/6)+(L76/5)+M76</f>
        <v>30</v>
      </c>
      <c r="P76" s="299"/>
      <c r="Q76" s="342" t="str">
        <f t="shared" ref="Q76:Q77" si="85">IF(N76&gt;293,"Yes","NO")</f>
        <v>NO</v>
      </c>
      <c r="R76" s="879" t="str">
        <f t="shared" ref="R76:R77" si="86">IF(Q76="yes","M","")</f>
        <v/>
      </c>
      <c r="T76" s="844" t="str">
        <f t="shared" ref="T76:T77" si="87">IF(O76=0,"",IF(O76=30,"","Shot count Error"))</f>
        <v/>
      </c>
    </row>
    <row r="77" spans="1:20" ht="17.100000000000001" customHeight="1" thickBot="1" x14ac:dyDescent="0.3">
      <c r="A77" s="1010" t="s">
        <v>251</v>
      </c>
      <c r="B77" s="376">
        <v>1</v>
      </c>
      <c r="C77" s="966" t="s">
        <v>114</v>
      </c>
      <c r="D77" s="297">
        <v>2021</v>
      </c>
      <c r="E77" s="429" t="s">
        <v>15</v>
      </c>
      <c r="F77" s="279">
        <v>20</v>
      </c>
      <c r="G77" s="280">
        <v>60</v>
      </c>
      <c r="H77" s="280">
        <v>117</v>
      </c>
      <c r="I77" s="280">
        <v>32</v>
      </c>
      <c r="J77" s="280">
        <v>14</v>
      </c>
      <c r="K77" s="280">
        <v>12</v>
      </c>
      <c r="L77" s="277"/>
      <c r="M77" s="281">
        <v>1</v>
      </c>
      <c r="N77" s="278">
        <f t="shared" si="82"/>
        <v>255</v>
      </c>
      <c r="O77" s="341">
        <f t="shared" si="84"/>
        <v>30</v>
      </c>
      <c r="P77" s="299"/>
      <c r="Q77" s="342" t="str">
        <f t="shared" si="85"/>
        <v>NO</v>
      </c>
      <c r="R77" s="879" t="str">
        <f t="shared" si="86"/>
        <v/>
      </c>
      <c r="T77" s="844" t="str">
        <f t="shared" si="87"/>
        <v/>
      </c>
    </row>
    <row r="78" spans="1:20" ht="17.100000000000001" customHeight="1" thickBot="1" x14ac:dyDescent="0.3">
      <c r="A78" s="1010" t="s">
        <v>251</v>
      </c>
      <c r="B78" s="376">
        <v>33</v>
      </c>
      <c r="C78" s="982" t="s">
        <v>232</v>
      </c>
      <c r="D78" s="327">
        <v>1237</v>
      </c>
      <c r="E78" s="429" t="s">
        <v>15</v>
      </c>
      <c r="F78" s="279"/>
      <c r="G78" s="280"/>
      <c r="H78" s="280"/>
      <c r="I78" s="280"/>
      <c r="J78" s="280"/>
      <c r="K78" s="280"/>
      <c r="L78" s="277"/>
      <c r="M78" s="281"/>
      <c r="N78" s="278">
        <f t="shared" si="82"/>
        <v>0</v>
      </c>
      <c r="O78" s="341">
        <f t="shared" ref="O78" si="88">(F78/10)+(G78/10)+(H78/9)+(I78/8)+(J78/7)+(K78/6)+(L78/5)+M78</f>
        <v>0</v>
      </c>
      <c r="P78" s="299"/>
      <c r="Q78" s="342" t="str">
        <f>IF(N78&gt;293,"Yes","NO")</f>
        <v>NO</v>
      </c>
      <c r="R78" s="879" t="str">
        <f>IF(Q78="yes","M","")</f>
        <v/>
      </c>
      <c r="T78" s="844" t="str">
        <f t="shared" si="0"/>
        <v/>
      </c>
    </row>
    <row r="79" spans="1:20" ht="17.100000000000001" customHeight="1" thickBot="1" x14ac:dyDescent="0.3">
      <c r="A79" s="1010" t="s">
        <v>251</v>
      </c>
      <c r="B79" s="327"/>
      <c r="C79" s="967"/>
      <c r="D79" s="327"/>
      <c r="E79" s="431" t="s">
        <v>15</v>
      </c>
      <c r="F79" s="319"/>
      <c r="G79" s="320"/>
      <c r="H79" s="320"/>
      <c r="I79" s="320"/>
      <c r="J79" s="320"/>
      <c r="K79" s="320"/>
      <c r="L79" s="335"/>
      <c r="M79" s="354"/>
      <c r="N79" s="295">
        <f t="shared" si="82"/>
        <v>0</v>
      </c>
      <c r="O79" s="393">
        <f t="shared" si="83"/>
        <v>0</v>
      </c>
      <c r="P79" s="394"/>
      <c r="Q79" s="356" t="str">
        <f>IF(N79&gt;293,"Yes","NO")</f>
        <v>NO</v>
      </c>
      <c r="R79" s="878" t="str">
        <f>IF(Q79="yes","M","")</f>
        <v/>
      </c>
      <c r="T79" s="844" t="str">
        <f t="shared" si="0"/>
        <v/>
      </c>
    </row>
    <row r="80" spans="1:20" ht="17.100000000000001" customHeight="1" thickBot="1" x14ac:dyDescent="0.3">
      <c r="A80" s="1010" t="s">
        <v>251</v>
      </c>
      <c r="B80" s="308">
        <v>11</v>
      </c>
      <c r="C80" s="960" t="s">
        <v>118</v>
      </c>
      <c r="D80" s="308">
        <v>1383</v>
      </c>
      <c r="E80" s="423" t="s">
        <v>15</v>
      </c>
      <c r="F80" s="761"/>
      <c r="G80" s="762"/>
      <c r="H80" s="762"/>
      <c r="I80" s="762"/>
      <c r="J80" s="762"/>
      <c r="K80" s="762"/>
      <c r="L80" s="763"/>
      <c r="M80" s="771"/>
      <c r="N80" s="765">
        <f t="shared" si="82"/>
        <v>0</v>
      </c>
      <c r="O80" s="766">
        <f t="shared" si="79"/>
        <v>0</v>
      </c>
      <c r="P80" s="760"/>
      <c r="Q80" s="772" t="str">
        <f>IF(N80&gt;293,"Yes","NO")</f>
        <v>NO</v>
      </c>
      <c r="R80" s="882" t="str">
        <f>IF(Q80="yes","M","")</f>
        <v/>
      </c>
      <c r="T80" s="844" t="str">
        <f t="shared" si="0"/>
        <v/>
      </c>
    </row>
    <row r="81" spans="1:20" ht="17.100000000000001" customHeight="1" thickBot="1" x14ac:dyDescent="0.3">
      <c r="A81" s="1010" t="s">
        <v>251</v>
      </c>
      <c r="B81" s="376">
        <v>23</v>
      </c>
      <c r="C81" s="961" t="s">
        <v>239</v>
      </c>
      <c r="D81" s="291">
        <v>1775</v>
      </c>
      <c r="E81" s="432" t="s">
        <v>16</v>
      </c>
      <c r="F81" s="325"/>
      <c r="G81" s="326"/>
      <c r="H81" s="326"/>
      <c r="I81" s="326"/>
      <c r="J81" s="326"/>
      <c r="K81" s="326"/>
      <c r="L81" s="348"/>
      <c r="M81" s="349"/>
      <c r="N81" s="310" t="s">
        <v>240</v>
      </c>
      <c r="O81" s="350">
        <f t="shared" si="79"/>
        <v>0</v>
      </c>
      <c r="Q81" s="351" t="s">
        <v>275</v>
      </c>
      <c r="R81" s="884" t="str">
        <f t="shared" ref="R81:R91" si="89">IF(Q81="yes","G","")</f>
        <v/>
      </c>
      <c r="T81" s="844" t="str">
        <f t="shared" si="0"/>
        <v/>
      </c>
    </row>
    <row r="82" spans="1:20" ht="17.100000000000001" customHeight="1" thickBot="1" x14ac:dyDescent="0.3">
      <c r="A82" s="1010" t="s">
        <v>251</v>
      </c>
      <c r="B82" s="327">
        <v>27</v>
      </c>
      <c r="C82" s="967" t="s">
        <v>246</v>
      </c>
      <c r="D82" s="327">
        <v>1041</v>
      </c>
      <c r="E82" s="431" t="s">
        <v>16</v>
      </c>
      <c r="F82" s="319">
        <v>80</v>
      </c>
      <c r="G82" s="320">
        <v>110</v>
      </c>
      <c r="H82" s="320">
        <v>99</v>
      </c>
      <c r="I82" s="320"/>
      <c r="J82" s="320"/>
      <c r="K82" s="320"/>
      <c r="L82" s="335"/>
      <c r="M82" s="322"/>
      <c r="N82" s="310">
        <f t="shared" ref="N82:N114" si="90">SUM($F82:$L82)</f>
        <v>289</v>
      </c>
      <c r="O82" s="350">
        <f t="shared" si="79"/>
        <v>30</v>
      </c>
      <c r="Q82" s="342" t="str">
        <f>IF(N82&gt;289,"Yes","NO")</f>
        <v>NO</v>
      </c>
      <c r="R82" s="879" t="str">
        <f t="shared" si="89"/>
        <v/>
      </c>
      <c r="T82" s="844" t="str">
        <f t="shared" si="0"/>
        <v/>
      </c>
    </row>
    <row r="83" spans="1:20" ht="17.100000000000001" customHeight="1" thickBot="1" x14ac:dyDescent="0.3">
      <c r="A83" s="1010" t="s">
        <v>251</v>
      </c>
      <c r="B83" s="327" t="s">
        <v>182</v>
      </c>
      <c r="C83" s="968" t="s">
        <v>183</v>
      </c>
      <c r="D83" s="327">
        <v>921</v>
      </c>
      <c r="E83" s="432" t="s">
        <v>16</v>
      </c>
      <c r="F83" s="325">
        <v>60</v>
      </c>
      <c r="G83" s="326">
        <v>120</v>
      </c>
      <c r="H83" s="326">
        <v>90</v>
      </c>
      <c r="I83" s="326">
        <v>16</v>
      </c>
      <c r="J83" s="326"/>
      <c r="K83" s="326"/>
      <c r="L83" s="348"/>
      <c r="M83" s="349"/>
      <c r="N83" s="310">
        <f t="shared" si="90"/>
        <v>286</v>
      </c>
      <c r="O83" s="350">
        <f t="shared" si="79"/>
        <v>30</v>
      </c>
      <c r="Q83" s="342" t="str">
        <f>IF(N83&gt;289,"Yes","NO")</f>
        <v>NO</v>
      </c>
      <c r="R83" s="879"/>
      <c r="T83" s="844"/>
    </row>
    <row r="84" spans="1:20" ht="17.100000000000001" customHeight="1" thickBot="1" x14ac:dyDescent="0.3">
      <c r="A84" s="1010" t="s">
        <v>251</v>
      </c>
      <c r="B84" s="327">
        <v>18</v>
      </c>
      <c r="C84" s="982" t="s">
        <v>152</v>
      </c>
      <c r="D84" s="327">
        <v>1473</v>
      </c>
      <c r="E84" s="429" t="s">
        <v>16</v>
      </c>
      <c r="F84" s="279">
        <v>30</v>
      </c>
      <c r="G84" s="280">
        <v>130</v>
      </c>
      <c r="H84" s="280">
        <v>99</v>
      </c>
      <c r="I84" s="280">
        <v>24</v>
      </c>
      <c r="J84" s="280"/>
      <c r="K84" s="280"/>
      <c r="L84" s="277"/>
      <c r="M84" s="281"/>
      <c r="N84" s="310">
        <f t="shared" si="90"/>
        <v>283</v>
      </c>
      <c r="O84" s="350">
        <f t="shared" si="79"/>
        <v>30</v>
      </c>
      <c r="Q84" s="342" t="str">
        <f t="shared" ref="Q84:Q91" si="91">IF(N84&gt;289,"Yes","NO")</f>
        <v>NO</v>
      </c>
      <c r="R84" s="879" t="str">
        <f t="shared" si="89"/>
        <v/>
      </c>
      <c r="T84" s="844" t="str">
        <f t="shared" si="0"/>
        <v/>
      </c>
    </row>
    <row r="85" spans="1:20" ht="17.100000000000001" customHeight="1" thickBot="1" x14ac:dyDescent="0.3">
      <c r="A85" s="1010" t="s">
        <v>251</v>
      </c>
      <c r="B85" s="297">
        <v>52</v>
      </c>
      <c r="C85" s="961" t="s">
        <v>77</v>
      </c>
      <c r="D85" s="291">
        <v>1549</v>
      </c>
      <c r="E85" s="429" t="s">
        <v>16</v>
      </c>
      <c r="F85" s="279">
        <v>60</v>
      </c>
      <c r="G85" s="280">
        <v>80</v>
      </c>
      <c r="H85" s="280">
        <v>108</v>
      </c>
      <c r="I85" s="280">
        <v>32</v>
      </c>
      <c r="J85" s="280"/>
      <c r="K85" s="280"/>
      <c r="L85" s="277"/>
      <c r="M85" s="281"/>
      <c r="N85" s="310">
        <f t="shared" si="90"/>
        <v>280</v>
      </c>
      <c r="O85" s="350">
        <f t="shared" ref="O85" si="92">(F85/10)+(G85/10)+(H85/9)+(I85/8)+(J85/7)+(K85/6)+(L85/5)+M85</f>
        <v>30</v>
      </c>
      <c r="Q85" s="342" t="str">
        <f t="shared" ref="Q85" si="93">IF(N85&gt;289,"Yes","NO")</f>
        <v>NO</v>
      </c>
      <c r="R85" s="879" t="str">
        <f t="shared" ref="R85" si="94">IF(Q85="yes","G","")</f>
        <v/>
      </c>
      <c r="T85" s="844"/>
    </row>
    <row r="86" spans="1:20" ht="17.100000000000001" customHeight="1" thickBot="1" x14ac:dyDescent="0.3">
      <c r="A86" s="1010" t="s">
        <v>251</v>
      </c>
      <c r="B86" s="297">
        <v>10</v>
      </c>
      <c r="C86" s="966" t="s">
        <v>145</v>
      </c>
      <c r="D86" s="297">
        <v>1668</v>
      </c>
      <c r="E86" s="429" t="s">
        <v>16</v>
      </c>
      <c r="F86" s="279">
        <v>40</v>
      </c>
      <c r="G86" s="280">
        <v>70</v>
      </c>
      <c r="H86" s="280">
        <v>126</v>
      </c>
      <c r="I86" s="280">
        <v>40</v>
      </c>
      <c r="J86" s="280"/>
      <c r="K86" s="280"/>
      <c r="L86" s="277"/>
      <c r="M86" s="281"/>
      <c r="N86" s="278">
        <f t="shared" si="90"/>
        <v>276</v>
      </c>
      <c r="O86" s="341">
        <f t="shared" si="79"/>
        <v>30</v>
      </c>
      <c r="P86" s="299"/>
      <c r="Q86" s="342" t="str">
        <f t="shared" si="91"/>
        <v>NO</v>
      </c>
      <c r="R86" s="879" t="str">
        <f t="shared" si="89"/>
        <v/>
      </c>
      <c r="T86" s="844" t="str">
        <f t="shared" si="0"/>
        <v/>
      </c>
    </row>
    <row r="87" spans="1:20" ht="17.100000000000001" customHeight="1" thickBot="1" x14ac:dyDescent="0.3">
      <c r="A87" s="1010" t="s">
        <v>251</v>
      </c>
      <c r="B87" s="297"/>
      <c r="C87" s="966" t="s">
        <v>264</v>
      </c>
      <c r="D87" s="297">
        <v>1256</v>
      </c>
      <c r="E87" s="429" t="s">
        <v>16</v>
      </c>
      <c r="F87" s="279">
        <v>30</v>
      </c>
      <c r="G87" s="280">
        <v>80</v>
      </c>
      <c r="H87" s="280">
        <v>153</v>
      </c>
      <c r="I87" s="280">
        <v>8</v>
      </c>
      <c r="J87" s="280"/>
      <c r="K87" s="280"/>
      <c r="L87" s="277"/>
      <c r="M87" s="281">
        <v>1</v>
      </c>
      <c r="N87" s="278">
        <f t="shared" si="90"/>
        <v>271</v>
      </c>
      <c r="O87" s="341">
        <f t="shared" ref="O87:O88" si="95">(F87/10)+(G87/10)+(H87/9)+(I87/8)+(J87/7)+(K87/6)+(L87/5)+M87</f>
        <v>30</v>
      </c>
      <c r="P87" s="299"/>
      <c r="Q87" s="342" t="str">
        <f t="shared" si="91"/>
        <v>NO</v>
      </c>
      <c r="R87" s="879" t="str">
        <f t="shared" ref="R87:R88" si="96">IF(Q87="yes","G","")</f>
        <v/>
      </c>
      <c r="T87" s="844" t="str">
        <f t="shared" si="0"/>
        <v/>
      </c>
    </row>
    <row r="88" spans="1:20" ht="17.100000000000001" customHeight="1" thickBot="1" x14ac:dyDescent="0.3">
      <c r="A88" s="1010" t="s">
        <v>251</v>
      </c>
      <c r="B88" s="327">
        <v>37</v>
      </c>
      <c r="C88" s="967" t="s">
        <v>235</v>
      </c>
      <c r="D88" s="327">
        <v>1291</v>
      </c>
      <c r="E88" s="429" t="s">
        <v>16</v>
      </c>
      <c r="F88" s="279">
        <v>40</v>
      </c>
      <c r="G88" s="280">
        <v>50</v>
      </c>
      <c r="H88" s="280">
        <v>126</v>
      </c>
      <c r="I88" s="280">
        <v>40</v>
      </c>
      <c r="J88" s="280">
        <v>7</v>
      </c>
      <c r="K88" s="280">
        <v>6</v>
      </c>
      <c r="L88" s="277"/>
      <c r="M88" s="281"/>
      <c r="N88" s="278">
        <f t="shared" si="90"/>
        <v>269</v>
      </c>
      <c r="O88" s="341">
        <f t="shared" si="95"/>
        <v>30</v>
      </c>
      <c r="P88" s="299"/>
      <c r="Q88" s="342" t="str">
        <f t="shared" si="91"/>
        <v>NO</v>
      </c>
      <c r="R88" s="879" t="str">
        <f t="shared" si="96"/>
        <v/>
      </c>
      <c r="T88" s="844" t="str">
        <f t="shared" si="0"/>
        <v/>
      </c>
    </row>
    <row r="89" spans="1:20" ht="17.100000000000001" customHeight="1" thickBot="1" x14ac:dyDescent="0.3">
      <c r="A89" s="1010" t="s">
        <v>251</v>
      </c>
      <c r="B89" s="327">
        <v>8</v>
      </c>
      <c r="C89" s="967" t="s">
        <v>111</v>
      </c>
      <c r="D89" s="327">
        <v>1465</v>
      </c>
      <c r="E89" s="431" t="s">
        <v>16</v>
      </c>
      <c r="F89" s="357">
        <v>30</v>
      </c>
      <c r="G89" s="320">
        <v>100</v>
      </c>
      <c r="H89" s="320">
        <v>90</v>
      </c>
      <c r="I89" s="320">
        <v>32</v>
      </c>
      <c r="J89" s="320">
        <v>7</v>
      </c>
      <c r="K89" s="320"/>
      <c r="L89" s="318"/>
      <c r="M89" s="354">
        <v>2</v>
      </c>
      <c r="N89" s="295">
        <f t="shared" si="90"/>
        <v>259</v>
      </c>
      <c r="O89" s="393">
        <f t="shared" ref="O89" si="97">(F89/10)+(G89/10)+(H89/9)+(I89/8)+(J89/7)+(K89/6)+(L89/5)+M89</f>
        <v>30</v>
      </c>
      <c r="P89" s="394"/>
      <c r="Q89" s="356" t="str">
        <f t="shared" si="91"/>
        <v>NO</v>
      </c>
      <c r="R89" s="878" t="str">
        <f t="shared" si="89"/>
        <v/>
      </c>
      <c r="T89" s="844" t="str">
        <f t="shared" si="0"/>
        <v/>
      </c>
    </row>
    <row r="90" spans="1:20" ht="17.100000000000001" customHeight="1" thickBot="1" x14ac:dyDescent="0.3">
      <c r="A90" s="1010" t="s">
        <v>251</v>
      </c>
      <c r="B90" s="79" t="s">
        <v>193</v>
      </c>
      <c r="C90" s="968" t="s">
        <v>194</v>
      </c>
      <c r="D90" s="28">
        <v>1628</v>
      </c>
      <c r="E90" s="431" t="s">
        <v>16</v>
      </c>
      <c r="F90" s="357">
        <v>30</v>
      </c>
      <c r="G90" s="320">
        <v>60</v>
      </c>
      <c r="H90" s="320">
        <v>81</v>
      </c>
      <c r="I90" s="320">
        <v>64</v>
      </c>
      <c r="J90" s="320">
        <v>21</v>
      </c>
      <c r="K90" s="320"/>
      <c r="L90" s="318"/>
      <c r="M90" s="354">
        <v>1</v>
      </c>
      <c r="N90" s="295">
        <f t="shared" si="90"/>
        <v>256</v>
      </c>
      <c r="O90" s="393">
        <f t="shared" ref="O90" si="98">(F90/10)+(G90/10)+(H90/9)+(I90/8)+(J90/7)+(K90/6)+(L90/5)+M90</f>
        <v>30</v>
      </c>
      <c r="P90" s="394"/>
      <c r="Q90" s="356" t="str">
        <f t="shared" ref="Q90" si="99">IF(N90&gt;289,"Yes","NO")</f>
        <v>NO</v>
      </c>
      <c r="R90" s="878" t="str">
        <f t="shared" ref="R90" si="100">IF(Q90="yes","G","")</f>
        <v/>
      </c>
      <c r="T90" s="844" t="str">
        <f t="shared" ref="T90" si="101">IF(O90=0,"",IF(O90=30,"","Shot count Error"))</f>
        <v/>
      </c>
    </row>
    <row r="91" spans="1:20" ht="17.100000000000001" customHeight="1" thickBot="1" x14ac:dyDescent="0.3">
      <c r="A91" s="1010" t="s">
        <v>251</v>
      </c>
      <c r="B91" s="308" t="s">
        <v>202</v>
      </c>
      <c r="C91" s="960" t="s">
        <v>203</v>
      </c>
      <c r="D91" s="308">
        <v>1412</v>
      </c>
      <c r="E91" s="423" t="s">
        <v>16</v>
      </c>
      <c r="F91" s="786"/>
      <c r="G91" s="762"/>
      <c r="H91" s="762"/>
      <c r="I91" s="762"/>
      <c r="J91" s="762"/>
      <c r="K91" s="762"/>
      <c r="L91" s="787"/>
      <c r="M91" s="771"/>
      <c r="N91" s="765">
        <f t="shared" si="90"/>
        <v>0</v>
      </c>
      <c r="O91" s="766">
        <f t="shared" si="79"/>
        <v>0</v>
      </c>
      <c r="P91" s="760"/>
      <c r="Q91" s="772" t="str">
        <f t="shared" si="91"/>
        <v>NO</v>
      </c>
      <c r="R91" s="882" t="str">
        <f t="shared" si="89"/>
        <v/>
      </c>
      <c r="T91" s="844" t="str">
        <f t="shared" ref="T91:T126" si="102">IF(O91=0,"",IF(O91=30,"","Shot count Error"))</f>
        <v/>
      </c>
    </row>
    <row r="92" spans="1:20" ht="17.100000000000001" customHeight="1" thickBot="1" x14ac:dyDescent="0.3">
      <c r="A92" s="1010" t="s">
        <v>251</v>
      </c>
      <c r="B92" s="376">
        <v>14</v>
      </c>
      <c r="C92" s="968" t="s">
        <v>173</v>
      </c>
      <c r="D92" s="376">
        <v>1969</v>
      </c>
      <c r="E92" s="424" t="s">
        <v>17</v>
      </c>
      <c r="F92" s="319">
        <v>20</v>
      </c>
      <c r="G92" s="320">
        <v>110</v>
      </c>
      <c r="H92" s="320">
        <v>135</v>
      </c>
      <c r="I92" s="320">
        <v>16</v>
      </c>
      <c r="J92" s="320"/>
      <c r="K92" s="320"/>
      <c r="L92" s="318"/>
      <c r="M92" s="354"/>
      <c r="N92" s="310">
        <f t="shared" si="90"/>
        <v>281</v>
      </c>
      <c r="O92" s="350">
        <f t="shared" ref="O92:O114" si="103">(F92/10)+(G92/10)+(H92/9)+(I92/8)+(J92/7)+(K92/6)+(L92/5)+M92</f>
        <v>30</v>
      </c>
      <c r="Q92" s="356" t="str">
        <f t="shared" ref="Q92" si="104">IF(N92&gt;279,"Yes","NO")</f>
        <v>Yes</v>
      </c>
      <c r="R92" s="878" t="str">
        <f t="shared" ref="R92" si="105">IF(Q92="yes","S","")</f>
        <v>S</v>
      </c>
      <c r="T92" s="844" t="str">
        <f t="shared" ref="T92" si="106">IF(O92=0,"",IF(O92=30,"","Shot count Error"))</f>
        <v/>
      </c>
    </row>
    <row r="93" spans="1:20" ht="17.100000000000001" customHeight="1" thickBot="1" x14ac:dyDescent="0.3">
      <c r="A93" s="1010" t="s">
        <v>251</v>
      </c>
      <c r="B93" s="376">
        <v>24</v>
      </c>
      <c r="C93" s="961" t="s">
        <v>159</v>
      </c>
      <c r="D93" s="291">
        <v>1477</v>
      </c>
      <c r="E93" s="424" t="s">
        <v>17</v>
      </c>
      <c r="F93" s="319">
        <v>10</v>
      </c>
      <c r="G93" s="320">
        <v>120</v>
      </c>
      <c r="H93" s="320">
        <v>126</v>
      </c>
      <c r="I93" s="320">
        <v>24</v>
      </c>
      <c r="J93" s="320"/>
      <c r="K93" s="320"/>
      <c r="L93" s="318"/>
      <c r="M93" s="354"/>
      <c r="N93" s="310">
        <f t="shared" si="90"/>
        <v>280</v>
      </c>
      <c r="O93" s="350">
        <f t="shared" si="103"/>
        <v>30</v>
      </c>
      <c r="Q93" s="356" t="str">
        <f t="shared" ref="Q93" si="107">IF(N93&gt;279,"Yes","NO")</f>
        <v>Yes</v>
      </c>
      <c r="R93" s="878" t="str">
        <f t="shared" ref="R93" si="108">IF(Q93="yes","S","")</f>
        <v>S</v>
      </c>
      <c r="T93" s="844" t="str">
        <f>IF(O94=0,"",IF(O94=30,"","Shot count Error"))</f>
        <v/>
      </c>
    </row>
    <row r="94" spans="1:20" ht="17.100000000000001" customHeight="1" thickBot="1" x14ac:dyDescent="0.3">
      <c r="A94" s="1010" t="s">
        <v>251</v>
      </c>
      <c r="B94" s="28" t="s">
        <v>222</v>
      </c>
      <c r="C94" s="982" t="s">
        <v>230</v>
      </c>
      <c r="D94" s="628">
        <v>1118</v>
      </c>
      <c r="E94" s="424" t="s">
        <v>17</v>
      </c>
      <c r="F94" s="319">
        <v>40</v>
      </c>
      <c r="G94" s="320">
        <v>100</v>
      </c>
      <c r="H94" s="320">
        <v>99</v>
      </c>
      <c r="I94" s="320">
        <v>24</v>
      </c>
      <c r="J94" s="320"/>
      <c r="K94" s="320">
        <v>12</v>
      </c>
      <c r="L94" s="318"/>
      <c r="M94" s="354"/>
      <c r="N94" s="310">
        <f t="shared" si="90"/>
        <v>275</v>
      </c>
      <c r="O94" s="350">
        <f t="shared" si="103"/>
        <v>30</v>
      </c>
      <c r="Q94" s="356" t="str">
        <f>IF(N94&gt;279,"Yes","NO")</f>
        <v>NO</v>
      </c>
      <c r="R94" s="878" t="str">
        <f>IF(Q94="yes","S","")</f>
        <v/>
      </c>
      <c r="T94" s="844"/>
    </row>
    <row r="95" spans="1:20" ht="17.100000000000001" customHeight="1" thickBot="1" x14ac:dyDescent="0.3">
      <c r="B95" s="327">
        <v>55</v>
      </c>
      <c r="C95" s="966" t="s">
        <v>266</v>
      </c>
      <c r="D95" s="297">
        <v>1982</v>
      </c>
      <c r="E95" s="429" t="s">
        <v>17</v>
      </c>
      <c r="F95" s="1068">
        <v>40</v>
      </c>
      <c r="G95" s="320">
        <v>90</v>
      </c>
      <c r="H95" s="320">
        <v>99</v>
      </c>
      <c r="I95" s="280">
        <v>40</v>
      </c>
      <c r="J95" s="279"/>
      <c r="K95" s="280">
        <v>6</v>
      </c>
      <c r="L95" s="294"/>
      <c r="M95" s="281"/>
      <c r="N95" s="310">
        <f t="shared" si="90"/>
        <v>275</v>
      </c>
      <c r="O95" s="350">
        <f>(F95/10)+(G95/10)+(H95/9)+(I95/8)+(J95/7)+(K95/6)+(L95/5)+M95</f>
        <v>30</v>
      </c>
      <c r="Q95" s="356" t="str">
        <f>IF(N95&gt;279,"Yes","NO")</f>
        <v>NO</v>
      </c>
      <c r="R95" s="878" t="str">
        <f>IF(Q95="yes","S","")</f>
        <v/>
      </c>
      <c r="T95" s="844"/>
    </row>
    <row r="96" spans="1:20" ht="17.100000000000001" customHeight="1" thickBot="1" x14ac:dyDescent="0.3">
      <c r="A96" s="1010" t="s">
        <v>251</v>
      </c>
      <c r="B96" s="376" t="s">
        <v>184</v>
      </c>
      <c r="C96" s="961" t="s">
        <v>185</v>
      </c>
      <c r="D96" s="291">
        <v>1821</v>
      </c>
      <c r="E96" s="429" t="s">
        <v>17</v>
      </c>
      <c r="F96" s="357">
        <v>40</v>
      </c>
      <c r="G96" s="320">
        <v>80</v>
      </c>
      <c r="H96" s="280">
        <v>108</v>
      </c>
      <c r="I96" s="279">
        <v>40</v>
      </c>
      <c r="J96" s="279">
        <v>7</v>
      </c>
      <c r="K96" s="280"/>
      <c r="L96" s="294"/>
      <c r="M96" s="281"/>
      <c r="N96" s="310">
        <f t="shared" si="90"/>
        <v>275</v>
      </c>
      <c r="O96" s="350">
        <f t="shared" si="103"/>
        <v>30</v>
      </c>
      <c r="Q96" s="356" t="str">
        <f t="shared" ref="Q96" si="109">IF(N96&gt;279,"Yes","NO")</f>
        <v>NO</v>
      </c>
      <c r="R96" s="878" t="str">
        <f t="shared" ref="R96" si="110">IF(Q96="yes","S","")</f>
        <v/>
      </c>
      <c r="T96" s="844" t="str">
        <f t="shared" ref="T96" si="111">IF(O96=0,"",IF(O96=30,"","Shot count Error"))</f>
        <v/>
      </c>
    </row>
    <row r="97" spans="1:20" ht="17.100000000000001" customHeight="1" thickBot="1" x14ac:dyDescent="0.3">
      <c r="A97" s="1010" t="s">
        <v>251</v>
      </c>
      <c r="B97" s="327">
        <v>49</v>
      </c>
      <c r="C97" s="966" t="s">
        <v>261</v>
      </c>
      <c r="D97" s="297">
        <v>1624</v>
      </c>
      <c r="E97" s="429" t="s">
        <v>17</v>
      </c>
      <c r="F97" s="357">
        <v>40</v>
      </c>
      <c r="G97" s="320">
        <v>40</v>
      </c>
      <c r="H97" s="280">
        <v>144</v>
      </c>
      <c r="I97" s="279">
        <v>40</v>
      </c>
      <c r="J97" s="279">
        <v>0</v>
      </c>
      <c r="K97" s="280">
        <v>6</v>
      </c>
      <c r="L97" s="294"/>
      <c r="M97" s="281"/>
      <c r="N97" s="310">
        <f t="shared" si="90"/>
        <v>270</v>
      </c>
      <c r="O97" s="350">
        <f t="shared" si="103"/>
        <v>30</v>
      </c>
      <c r="Q97" s="356" t="str">
        <f t="shared" ref="Q97:Q114" si="112">IF(N97&gt;279,"Yes","NO")</f>
        <v>NO</v>
      </c>
      <c r="R97" s="878" t="str">
        <f t="shared" ref="R97:R114" si="113">IF(Q97="yes","S","")</f>
        <v/>
      </c>
      <c r="T97" s="844" t="str">
        <f t="shared" si="102"/>
        <v/>
      </c>
    </row>
    <row r="98" spans="1:20" ht="17.100000000000001" customHeight="1" thickBot="1" x14ac:dyDescent="0.3">
      <c r="A98" s="1010" t="s">
        <v>251</v>
      </c>
      <c r="B98" s="79" t="s">
        <v>223</v>
      </c>
      <c r="C98" s="982" t="s">
        <v>225</v>
      </c>
      <c r="D98" s="628">
        <v>1957</v>
      </c>
      <c r="E98" s="429" t="s">
        <v>17</v>
      </c>
      <c r="F98" s="319">
        <v>20</v>
      </c>
      <c r="G98" s="320">
        <v>80</v>
      </c>
      <c r="H98" s="280">
        <v>99</v>
      </c>
      <c r="I98" s="279">
        <v>64</v>
      </c>
      <c r="J98" s="280">
        <v>7</v>
      </c>
      <c r="K98" s="280"/>
      <c r="L98" s="294"/>
      <c r="M98" s="281"/>
      <c r="N98" s="310">
        <f t="shared" si="90"/>
        <v>270</v>
      </c>
      <c r="O98" s="350">
        <f t="shared" si="103"/>
        <v>30</v>
      </c>
      <c r="Q98" s="356" t="str">
        <f t="shared" si="112"/>
        <v>NO</v>
      </c>
      <c r="R98" s="878" t="str">
        <f t="shared" si="113"/>
        <v/>
      </c>
      <c r="T98" s="844" t="str">
        <f t="shared" si="102"/>
        <v/>
      </c>
    </row>
    <row r="99" spans="1:20" ht="17.100000000000001" customHeight="1" thickBot="1" x14ac:dyDescent="0.3">
      <c r="A99" s="1010" t="s">
        <v>251</v>
      </c>
      <c r="B99" s="327">
        <v>15</v>
      </c>
      <c r="C99" s="967" t="s">
        <v>155</v>
      </c>
      <c r="D99" s="327">
        <v>380</v>
      </c>
      <c r="E99" s="431" t="s">
        <v>17</v>
      </c>
      <c r="F99" s="319">
        <v>10</v>
      </c>
      <c r="G99" s="320">
        <v>60</v>
      </c>
      <c r="H99" s="320">
        <v>126</v>
      </c>
      <c r="I99" s="319">
        <v>56</v>
      </c>
      <c r="J99" s="320">
        <v>14</v>
      </c>
      <c r="K99" s="320"/>
      <c r="L99" s="318"/>
      <c r="M99" s="354"/>
      <c r="N99" s="295">
        <f t="shared" si="90"/>
        <v>266</v>
      </c>
      <c r="O99" s="393">
        <f t="shared" si="103"/>
        <v>30</v>
      </c>
      <c r="P99" s="394"/>
      <c r="Q99" s="751" t="str">
        <f t="shared" ref="Q99" si="114">IF(N99&gt;279,"Yes","NO")</f>
        <v>NO</v>
      </c>
      <c r="R99" s="878" t="str">
        <f t="shared" si="113"/>
        <v/>
      </c>
      <c r="T99" s="844" t="str">
        <f t="shared" si="102"/>
        <v/>
      </c>
    </row>
    <row r="100" spans="1:20" ht="17.100000000000001" customHeight="1" thickBot="1" x14ac:dyDescent="0.3">
      <c r="A100" s="1010" t="s">
        <v>251</v>
      </c>
      <c r="B100" s="297">
        <v>29</v>
      </c>
      <c r="C100" s="966" t="s">
        <v>140</v>
      </c>
      <c r="D100" s="297">
        <v>1726</v>
      </c>
      <c r="E100" s="431" t="s">
        <v>17</v>
      </c>
      <c r="F100" s="319">
        <v>30</v>
      </c>
      <c r="G100" s="320">
        <v>70</v>
      </c>
      <c r="H100" s="320">
        <v>99</v>
      </c>
      <c r="I100" s="319">
        <v>32</v>
      </c>
      <c r="J100" s="320">
        <v>28</v>
      </c>
      <c r="K100" s="320">
        <v>6</v>
      </c>
      <c r="L100" s="318"/>
      <c r="M100" s="354"/>
      <c r="N100" s="295">
        <f t="shared" si="90"/>
        <v>265</v>
      </c>
      <c r="O100" s="393">
        <f t="shared" si="103"/>
        <v>30</v>
      </c>
      <c r="P100" s="394"/>
      <c r="Q100" s="751" t="str">
        <f t="shared" ref="Q100" si="115">IF(N100&gt;279,"Yes","NO")</f>
        <v>NO</v>
      </c>
      <c r="R100" s="878" t="str">
        <f t="shared" si="113"/>
        <v/>
      </c>
      <c r="T100" s="844" t="str">
        <f t="shared" si="102"/>
        <v/>
      </c>
    </row>
    <row r="101" spans="1:20" ht="17.100000000000001" customHeight="1" thickBot="1" x14ac:dyDescent="0.3">
      <c r="A101" s="1010" t="s">
        <v>251</v>
      </c>
      <c r="B101" s="297" t="s">
        <v>196</v>
      </c>
      <c r="C101" s="966" t="s">
        <v>197</v>
      </c>
      <c r="D101" s="297">
        <v>2035</v>
      </c>
      <c r="E101" s="431" t="s">
        <v>17</v>
      </c>
      <c r="F101" s="319">
        <v>40</v>
      </c>
      <c r="G101" s="320">
        <v>80</v>
      </c>
      <c r="H101" s="320">
        <v>90</v>
      </c>
      <c r="I101" s="319">
        <v>40</v>
      </c>
      <c r="J101" s="320">
        <v>14</v>
      </c>
      <c r="K101" s="320"/>
      <c r="L101" s="318"/>
      <c r="M101" s="354">
        <v>1</v>
      </c>
      <c r="N101" s="295">
        <f t="shared" si="90"/>
        <v>264</v>
      </c>
      <c r="O101" s="393">
        <f t="shared" si="103"/>
        <v>30</v>
      </c>
      <c r="P101" s="394"/>
      <c r="Q101" s="751" t="str">
        <f t="shared" ref="Q101" si="116">IF(N101&gt;279,"Yes","NO")</f>
        <v>NO</v>
      </c>
      <c r="R101" s="878" t="str">
        <f t="shared" si="113"/>
        <v/>
      </c>
      <c r="T101" s="844" t="str">
        <f t="shared" si="102"/>
        <v/>
      </c>
    </row>
    <row r="102" spans="1:20" ht="17.100000000000001" customHeight="1" thickBot="1" x14ac:dyDescent="0.3">
      <c r="A102" s="1010" t="s">
        <v>251</v>
      </c>
      <c r="B102" s="297" t="s">
        <v>191</v>
      </c>
      <c r="C102" s="966" t="s">
        <v>192</v>
      </c>
      <c r="D102" s="297">
        <v>1901</v>
      </c>
      <c r="E102" s="431" t="s">
        <v>17</v>
      </c>
      <c r="F102" s="319">
        <v>30</v>
      </c>
      <c r="G102" s="320">
        <v>30</v>
      </c>
      <c r="H102" s="320">
        <v>135</v>
      </c>
      <c r="I102" s="319">
        <v>56</v>
      </c>
      <c r="J102" s="320"/>
      <c r="K102" s="320">
        <v>6</v>
      </c>
      <c r="L102" s="318"/>
      <c r="M102" s="354">
        <v>1</v>
      </c>
      <c r="N102" s="295">
        <f t="shared" si="90"/>
        <v>257</v>
      </c>
      <c r="O102" s="393">
        <f t="shared" si="103"/>
        <v>30</v>
      </c>
      <c r="P102" s="394"/>
      <c r="Q102" s="751" t="str">
        <f t="shared" ref="Q102:Q109" si="117">IF(N102&gt;279,"Yes","NO")</f>
        <v>NO</v>
      </c>
      <c r="R102" s="878" t="str">
        <f t="shared" si="113"/>
        <v/>
      </c>
      <c r="T102" s="844" t="str">
        <f t="shared" si="102"/>
        <v/>
      </c>
    </row>
    <row r="103" spans="1:20" ht="17.100000000000001" customHeight="1" thickBot="1" x14ac:dyDescent="0.3">
      <c r="A103" s="1010" t="s">
        <v>251</v>
      </c>
      <c r="B103" s="297" t="s">
        <v>178</v>
      </c>
      <c r="C103" s="966" t="s">
        <v>179</v>
      </c>
      <c r="D103" s="297">
        <v>1629</v>
      </c>
      <c r="E103" s="431" t="s">
        <v>17</v>
      </c>
      <c r="F103" s="319">
        <v>20</v>
      </c>
      <c r="G103" s="320">
        <v>10</v>
      </c>
      <c r="H103" s="320">
        <v>144</v>
      </c>
      <c r="I103" s="319">
        <v>56</v>
      </c>
      <c r="J103" s="320">
        <v>14</v>
      </c>
      <c r="K103" s="320">
        <v>6</v>
      </c>
      <c r="L103" s="318">
        <v>5</v>
      </c>
      <c r="M103" s="354"/>
      <c r="N103" s="295">
        <f t="shared" si="90"/>
        <v>255</v>
      </c>
      <c r="O103" s="393">
        <f t="shared" si="103"/>
        <v>30</v>
      </c>
      <c r="P103" s="394"/>
      <c r="Q103" s="751" t="str">
        <f t="shared" ref="Q103:Q105" si="118">IF(N103&gt;279,"Yes","NO")</f>
        <v>NO</v>
      </c>
      <c r="R103" s="878" t="str">
        <f t="shared" ref="R103:R105" si="119">IF(Q103="yes","S","")</f>
        <v/>
      </c>
      <c r="T103" s="844" t="str">
        <f t="shared" si="102"/>
        <v/>
      </c>
    </row>
    <row r="104" spans="1:20" ht="17.100000000000001" customHeight="1" thickBot="1" x14ac:dyDescent="0.3">
      <c r="A104" s="1010" t="s">
        <v>251</v>
      </c>
      <c r="B104" s="46" t="s">
        <v>209</v>
      </c>
      <c r="C104" s="967" t="s">
        <v>210</v>
      </c>
      <c r="D104" s="627">
        <v>2578</v>
      </c>
      <c r="E104" s="431" t="s">
        <v>17</v>
      </c>
      <c r="F104" s="319">
        <v>30</v>
      </c>
      <c r="G104" s="320">
        <v>30</v>
      </c>
      <c r="H104" s="320">
        <v>99</v>
      </c>
      <c r="I104" s="319">
        <v>72</v>
      </c>
      <c r="J104" s="320">
        <v>14</v>
      </c>
      <c r="K104" s="320">
        <v>6</v>
      </c>
      <c r="L104" s="318"/>
      <c r="M104" s="354">
        <v>1</v>
      </c>
      <c r="N104" s="295">
        <f t="shared" si="90"/>
        <v>251</v>
      </c>
      <c r="O104" s="393">
        <f t="shared" si="103"/>
        <v>30</v>
      </c>
      <c r="P104" s="394"/>
      <c r="Q104" s="751" t="str">
        <f t="shared" si="118"/>
        <v>NO</v>
      </c>
      <c r="R104" s="878" t="str">
        <f t="shared" si="119"/>
        <v/>
      </c>
      <c r="T104" s="844" t="str">
        <f t="shared" si="102"/>
        <v/>
      </c>
    </row>
    <row r="105" spans="1:20" ht="17.100000000000001" customHeight="1" thickBot="1" x14ac:dyDescent="0.3">
      <c r="A105" s="1010" t="s">
        <v>251</v>
      </c>
      <c r="B105" s="297">
        <v>45</v>
      </c>
      <c r="C105" s="967" t="s">
        <v>274</v>
      </c>
      <c r="D105" s="297">
        <v>2361</v>
      </c>
      <c r="E105" s="431" t="s">
        <v>17</v>
      </c>
      <c r="F105" s="319">
        <v>0</v>
      </c>
      <c r="G105" s="320">
        <v>80</v>
      </c>
      <c r="H105" s="320">
        <v>108</v>
      </c>
      <c r="I105" s="319">
        <v>40</v>
      </c>
      <c r="J105" s="320">
        <v>21</v>
      </c>
      <c r="K105" s="320"/>
      <c r="L105" s="318"/>
      <c r="M105" s="354">
        <v>2</v>
      </c>
      <c r="N105" s="295">
        <f t="shared" si="90"/>
        <v>249</v>
      </c>
      <c r="O105" s="393">
        <f t="shared" si="103"/>
        <v>30</v>
      </c>
      <c r="P105" s="394"/>
      <c r="Q105" s="751" t="str">
        <f t="shared" si="118"/>
        <v>NO</v>
      </c>
      <c r="R105" s="878" t="str">
        <f t="shared" si="119"/>
        <v/>
      </c>
      <c r="T105" s="844" t="str">
        <f t="shared" si="102"/>
        <v/>
      </c>
    </row>
    <row r="106" spans="1:20" ht="17.100000000000001" customHeight="1" thickBot="1" x14ac:dyDescent="0.3">
      <c r="A106" s="1010" t="s">
        <v>251</v>
      </c>
      <c r="B106" s="297"/>
      <c r="C106" s="967" t="s">
        <v>234</v>
      </c>
      <c r="D106" s="297">
        <v>2454</v>
      </c>
      <c r="E106" s="431" t="s">
        <v>17</v>
      </c>
      <c r="F106" s="319">
        <v>10</v>
      </c>
      <c r="G106" s="320">
        <v>40</v>
      </c>
      <c r="H106" s="320">
        <v>99</v>
      </c>
      <c r="I106" s="319">
        <v>72</v>
      </c>
      <c r="J106" s="320">
        <v>21</v>
      </c>
      <c r="K106" s="320">
        <v>6</v>
      </c>
      <c r="L106" s="318"/>
      <c r="M106" s="354">
        <v>1</v>
      </c>
      <c r="N106" s="295">
        <f t="shared" si="90"/>
        <v>248</v>
      </c>
      <c r="O106" s="393">
        <f t="shared" si="103"/>
        <v>30</v>
      </c>
      <c r="P106" s="394"/>
      <c r="Q106" s="751" t="str">
        <f t="shared" ref="Q106" si="120">IF(N106&gt;279,"Yes","NO")</f>
        <v>NO</v>
      </c>
      <c r="R106" s="878" t="str">
        <f t="shared" ref="R106" si="121">IF(Q106="yes","S","")</f>
        <v/>
      </c>
      <c r="T106" s="844"/>
    </row>
    <row r="107" spans="1:20" ht="17.100000000000001" customHeight="1" thickBot="1" x14ac:dyDescent="0.3">
      <c r="A107" s="1010" t="s">
        <v>251</v>
      </c>
      <c r="B107" s="297" t="s">
        <v>189</v>
      </c>
      <c r="C107" s="967" t="s">
        <v>190</v>
      </c>
      <c r="D107" s="297">
        <v>1853</v>
      </c>
      <c r="E107" s="431" t="s">
        <v>17</v>
      </c>
      <c r="F107" s="319">
        <v>20</v>
      </c>
      <c r="G107" s="320">
        <v>60</v>
      </c>
      <c r="H107" s="320">
        <v>63</v>
      </c>
      <c r="I107" s="319">
        <v>56</v>
      </c>
      <c r="J107" s="320">
        <v>28</v>
      </c>
      <c r="K107" s="320">
        <v>12</v>
      </c>
      <c r="L107" s="318"/>
      <c r="M107" s="354">
        <v>2</v>
      </c>
      <c r="N107" s="295">
        <f t="shared" si="90"/>
        <v>239</v>
      </c>
      <c r="O107" s="393">
        <f t="shared" si="103"/>
        <v>30</v>
      </c>
      <c r="P107" s="394"/>
      <c r="Q107" s="751" t="str">
        <f t="shared" ref="Q107:Q108" si="122">IF(N107&gt;279,"Yes","NO")</f>
        <v>NO</v>
      </c>
      <c r="R107" s="878" t="str">
        <f t="shared" ref="R107:R108" si="123">IF(Q107="yes","S","")</f>
        <v/>
      </c>
      <c r="T107" s="844" t="str">
        <f t="shared" si="102"/>
        <v/>
      </c>
    </row>
    <row r="108" spans="1:20" ht="17.100000000000001" customHeight="1" thickBot="1" x14ac:dyDescent="0.3">
      <c r="A108" s="1010" t="s">
        <v>251</v>
      </c>
      <c r="B108" s="297">
        <v>9</v>
      </c>
      <c r="C108" s="967" t="s">
        <v>153</v>
      </c>
      <c r="D108" s="327">
        <v>168</v>
      </c>
      <c r="E108" s="431" t="s">
        <v>17</v>
      </c>
      <c r="F108" s="319">
        <v>10</v>
      </c>
      <c r="G108" s="320">
        <v>30</v>
      </c>
      <c r="H108" s="320">
        <v>54</v>
      </c>
      <c r="I108" s="319">
        <v>80</v>
      </c>
      <c r="J108" s="320">
        <v>35</v>
      </c>
      <c r="K108" s="320">
        <v>24</v>
      </c>
      <c r="L108" s="318"/>
      <c r="M108" s="354">
        <v>1</v>
      </c>
      <c r="N108" s="295">
        <f t="shared" si="90"/>
        <v>233</v>
      </c>
      <c r="O108" s="393">
        <f t="shared" si="103"/>
        <v>30</v>
      </c>
      <c r="P108" s="394"/>
      <c r="Q108" s="751" t="str">
        <f t="shared" si="122"/>
        <v>NO</v>
      </c>
      <c r="R108" s="878" t="str">
        <f t="shared" si="123"/>
        <v/>
      </c>
      <c r="T108" s="844" t="str">
        <f t="shared" si="102"/>
        <v/>
      </c>
    </row>
    <row r="109" spans="1:20" ht="17.100000000000001" customHeight="1" thickBot="1" x14ac:dyDescent="0.3">
      <c r="A109" s="1010" t="s">
        <v>251</v>
      </c>
      <c r="B109" s="297">
        <v>54</v>
      </c>
      <c r="C109" s="961" t="s">
        <v>268</v>
      </c>
      <c r="D109" s="291">
        <v>1984</v>
      </c>
      <c r="E109" s="429" t="s">
        <v>17</v>
      </c>
      <c r="F109" s="279">
        <v>0</v>
      </c>
      <c r="G109" s="280">
        <v>10</v>
      </c>
      <c r="H109" s="280">
        <v>45</v>
      </c>
      <c r="I109" s="279">
        <v>88</v>
      </c>
      <c r="J109" s="280">
        <v>42</v>
      </c>
      <c r="K109" s="280">
        <v>24</v>
      </c>
      <c r="L109" s="294">
        <v>0</v>
      </c>
      <c r="M109" s="281">
        <v>3</v>
      </c>
      <c r="N109" s="278">
        <f t="shared" si="90"/>
        <v>209</v>
      </c>
      <c r="O109" s="341">
        <f t="shared" si="103"/>
        <v>30</v>
      </c>
      <c r="P109" s="394"/>
      <c r="Q109" s="751" t="str">
        <f t="shared" si="117"/>
        <v>NO</v>
      </c>
      <c r="R109" s="878" t="str">
        <f t="shared" si="113"/>
        <v/>
      </c>
      <c r="T109" s="844" t="str">
        <f t="shared" si="102"/>
        <v/>
      </c>
    </row>
    <row r="110" spans="1:20" ht="17.100000000000001" customHeight="1" thickBot="1" x14ac:dyDescent="0.3">
      <c r="A110" s="1010" t="s">
        <v>251</v>
      </c>
      <c r="B110" s="297">
        <v>56</v>
      </c>
      <c r="C110" s="966" t="s">
        <v>269</v>
      </c>
      <c r="D110" s="297">
        <v>2005</v>
      </c>
      <c r="E110" s="429" t="s">
        <v>17</v>
      </c>
      <c r="F110" s="279">
        <v>0</v>
      </c>
      <c r="G110" s="280">
        <v>0</v>
      </c>
      <c r="H110" s="280">
        <v>18</v>
      </c>
      <c r="I110" s="279">
        <v>16</v>
      </c>
      <c r="J110" s="280">
        <v>14</v>
      </c>
      <c r="K110" s="280">
        <v>18</v>
      </c>
      <c r="L110" s="294">
        <v>10</v>
      </c>
      <c r="M110" s="281">
        <v>19</v>
      </c>
      <c r="N110" s="278">
        <f t="shared" si="90"/>
        <v>76</v>
      </c>
      <c r="O110" s="341">
        <f t="shared" si="103"/>
        <v>30</v>
      </c>
      <c r="P110" s="394"/>
      <c r="Q110" s="751" t="str">
        <f t="shared" ref="Q110:Q112" si="124">IF(N110&gt;279,"Yes","NO")</f>
        <v>NO</v>
      </c>
      <c r="R110" s="878" t="str">
        <f t="shared" ref="R110:R112" si="125">IF(Q110="yes","S","")</f>
        <v/>
      </c>
      <c r="T110" s="844" t="str">
        <f t="shared" si="102"/>
        <v/>
      </c>
    </row>
    <row r="111" spans="1:20" ht="17.100000000000001" customHeight="1" thickBot="1" x14ac:dyDescent="0.3">
      <c r="A111" s="1010" t="s">
        <v>251</v>
      </c>
      <c r="B111" s="46">
        <v>53</v>
      </c>
      <c r="C111" s="967" t="s">
        <v>267</v>
      </c>
      <c r="D111" s="46">
        <v>1983</v>
      </c>
      <c r="E111" s="429" t="s">
        <v>17</v>
      </c>
      <c r="F111" s="279"/>
      <c r="G111" s="280"/>
      <c r="H111" s="280"/>
      <c r="I111" s="279"/>
      <c r="J111" s="280"/>
      <c r="K111" s="280"/>
      <c r="L111" s="294"/>
      <c r="M111" s="281"/>
      <c r="N111" s="295">
        <f t="shared" si="90"/>
        <v>0</v>
      </c>
      <c r="O111" s="393">
        <f t="shared" si="103"/>
        <v>0</v>
      </c>
      <c r="P111" s="394"/>
      <c r="Q111" s="751" t="str">
        <f t="shared" si="124"/>
        <v>NO</v>
      </c>
      <c r="R111" s="878" t="str">
        <f t="shared" si="125"/>
        <v/>
      </c>
      <c r="T111" s="844" t="str">
        <f t="shared" ref="T111" si="126">IF(O111=0,"",IF(O111=30,"","Shot count Error"))</f>
        <v/>
      </c>
    </row>
    <row r="112" spans="1:20" ht="17.100000000000001" customHeight="1" thickBot="1" x14ac:dyDescent="0.3">
      <c r="A112" s="1010" t="s">
        <v>251</v>
      </c>
      <c r="B112" s="327"/>
      <c r="C112" s="967" t="s">
        <v>241</v>
      </c>
      <c r="D112" s="327">
        <v>1143</v>
      </c>
      <c r="E112" s="429" t="s">
        <v>17</v>
      </c>
      <c r="F112" s="279"/>
      <c r="G112" s="280"/>
      <c r="H112" s="280"/>
      <c r="I112" s="279"/>
      <c r="J112" s="280"/>
      <c r="K112" s="280"/>
      <c r="L112" s="294"/>
      <c r="M112" s="281"/>
      <c r="N112" s="278">
        <f t="shared" si="90"/>
        <v>0</v>
      </c>
      <c r="O112" s="341">
        <f t="shared" si="103"/>
        <v>0</v>
      </c>
      <c r="P112" s="394"/>
      <c r="Q112" s="751" t="str">
        <f t="shared" si="124"/>
        <v>NO</v>
      </c>
      <c r="R112" s="878" t="str">
        <f t="shared" si="125"/>
        <v/>
      </c>
      <c r="T112" s="844" t="str">
        <f t="shared" si="102"/>
        <v/>
      </c>
    </row>
    <row r="113" spans="1:20" ht="17.100000000000001" customHeight="1" thickBot="1" x14ac:dyDescent="0.3">
      <c r="A113" s="1010" t="s">
        <v>251</v>
      </c>
      <c r="B113" s="297" t="s">
        <v>207</v>
      </c>
      <c r="C113" s="966" t="s">
        <v>208</v>
      </c>
      <c r="D113" s="297">
        <v>1956</v>
      </c>
      <c r="E113" s="431" t="s">
        <v>17</v>
      </c>
      <c r="F113" s="319"/>
      <c r="G113" s="320"/>
      <c r="H113" s="320"/>
      <c r="I113" s="319"/>
      <c r="J113" s="320"/>
      <c r="K113" s="320"/>
      <c r="L113" s="318"/>
      <c r="M113" s="354"/>
      <c r="N113" s="295">
        <f t="shared" si="90"/>
        <v>0</v>
      </c>
      <c r="O113" s="393">
        <f t="shared" si="103"/>
        <v>0</v>
      </c>
      <c r="P113" s="394"/>
      <c r="Q113" s="751" t="str">
        <f t="shared" si="112"/>
        <v>NO</v>
      </c>
      <c r="R113" s="878" t="str">
        <f t="shared" si="113"/>
        <v/>
      </c>
      <c r="T113" s="844" t="str">
        <f t="shared" si="102"/>
        <v/>
      </c>
    </row>
    <row r="114" spans="1:20" ht="17.100000000000001" customHeight="1" thickBot="1" x14ac:dyDescent="0.3">
      <c r="A114" s="1010" t="s">
        <v>251</v>
      </c>
      <c r="B114" s="308">
        <v>50</v>
      </c>
      <c r="C114" s="960" t="s">
        <v>260</v>
      </c>
      <c r="D114" s="308">
        <v>2233</v>
      </c>
      <c r="E114" s="423" t="s">
        <v>17</v>
      </c>
      <c r="F114" s="352"/>
      <c r="G114" s="303"/>
      <c r="H114" s="303"/>
      <c r="I114" s="302"/>
      <c r="J114" s="303"/>
      <c r="K114" s="303"/>
      <c r="L114" s="301"/>
      <c r="M114" s="305"/>
      <c r="N114" s="310">
        <f t="shared" si="90"/>
        <v>0</v>
      </c>
      <c r="O114" s="283">
        <f t="shared" si="103"/>
        <v>0</v>
      </c>
      <c r="P114" s="299"/>
      <c r="Q114" s="358" t="str">
        <f t="shared" si="112"/>
        <v>NO</v>
      </c>
      <c r="R114" s="881" t="str">
        <f t="shared" si="113"/>
        <v/>
      </c>
      <c r="T114" s="848" t="str">
        <f t="shared" si="102"/>
        <v/>
      </c>
    </row>
    <row r="115" spans="1:20" ht="24" customHeight="1" thickBot="1" x14ac:dyDescent="0.3">
      <c r="C115" s="971" t="s">
        <v>72</v>
      </c>
      <c r="D115" s="1147" t="s">
        <v>75</v>
      </c>
      <c r="E115" s="1148"/>
      <c r="F115" s="1148"/>
      <c r="G115" s="1148"/>
      <c r="H115" s="1148"/>
      <c r="I115" s="1148"/>
      <c r="J115" s="1148"/>
      <c r="K115" s="1148"/>
      <c r="L115" s="1148"/>
      <c r="M115" s="1148"/>
      <c r="N115" s="1148"/>
      <c r="O115" s="1149"/>
      <c r="T115" s="847"/>
    </row>
    <row r="116" spans="1:20" thickBot="1" x14ac:dyDescent="0.3">
      <c r="T116" s="847"/>
    </row>
    <row r="117" spans="1:20" ht="9.9499999999999993" customHeight="1" thickBot="1" x14ac:dyDescent="0.3">
      <c r="F117" s="347"/>
      <c r="T117" s="847"/>
    </row>
    <row r="118" spans="1:20" ht="24" customHeight="1" thickBot="1" x14ac:dyDescent="0.3">
      <c r="C118" s="1179" t="s">
        <v>33</v>
      </c>
      <c r="D118" s="1180"/>
      <c r="E118" s="1180"/>
      <c r="F118" s="1180"/>
      <c r="G118" s="1180"/>
      <c r="H118" s="1180"/>
      <c r="I118" s="1180"/>
      <c r="J118" s="1180"/>
      <c r="K118" s="1181"/>
      <c r="L118" s="1145" t="s">
        <v>213</v>
      </c>
      <c r="M118" s="1146"/>
      <c r="N118" s="841">
        <v>30</v>
      </c>
      <c r="O118" s="1145" t="s">
        <v>221</v>
      </c>
      <c r="P118" s="1146"/>
      <c r="Q118" s="849">
        <v>300</v>
      </c>
      <c r="T118" s="1141" t="s">
        <v>216</v>
      </c>
    </row>
    <row r="119" spans="1:20" ht="29.25" customHeight="1" thickBot="1" x14ac:dyDescent="0.3">
      <c r="B119" s="720" t="s">
        <v>168</v>
      </c>
      <c r="C119" s="979" t="s">
        <v>0</v>
      </c>
      <c r="D119" s="608" t="s">
        <v>1</v>
      </c>
      <c r="E119" s="263" t="s">
        <v>2</v>
      </c>
      <c r="F119" s="264" t="s">
        <v>49</v>
      </c>
      <c r="G119" s="265">
        <v>10</v>
      </c>
      <c r="H119" s="265">
        <v>9</v>
      </c>
      <c r="I119" s="265">
        <v>8</v>
      </c>
      <c r="J119" s="265">
        <v>7</v>
      </c>
      <c r="K119" s="265">
        <v>6</v>
      </c>
      <c r="L119" s="266">
        <v>5</v>
      </c>
      <c r="M119" s="331">
        <v>0</v>
      </c>
      <c r="N119" s="268" t="s">
        <v>9</v>
      </c>
      <c r="O119" s="360" t="s">
        <v>50</v>
      </c>
      <c r="Q119" s="507" t="s">
        <v>60</v>
      </c>
      <c r="R119" s="418" t="s">
        <v>61</v>
      </c>
      <c r="T119" s="1142"/>
    </row>
    <row r="120" spans="1:20" ht="17.100000000000001" customHeight="1" thickBot="1" x14ac:dyDescent="0.3">
      <c r="A120" s="1010" t="s">
        <v>252</v>
      </c>
      <c r="B120" s="288">
        <v>31</v>
      </c>
      <c r="C120" s="961" t="s">
        <v>161</v>
      </c>
      <c r="D120" s="291">
        <v>2149</v>
      </c>
      <c r="E120" s="424" t="s">
        <v>18</v>
      </c>
      <c r="F120" s="272">
        <v>150</v>
      </c>
      <c r="G120" s="273">
        <v>130</v>
      </c>
      <c r="H120" s="273">
        <v>18</v>
      </c>
      <c r="I120" s="273"/>
      <c r="J120" s="273"/>
      <c r="K120" s="273"/>
      <c r="L120" s="292"/>
      <c r="M120" s="361"/>
      <c r="N120" s="289">
        <f>SUM($F120:$L120)</f>
        <v>298</v>
      </c>
      <c r="O120" s="276">
        <f>(F120/10)+(G120/10)+(H120/9)+(I120/8)+(J120/7)+(K120/6)+(L120/5)+M120</f>
        <v>30</v>
      </c>
      <c r="Q120" s="1153"/>
      <c r="R120" s="1154"/>
      <c r="T120" s="844" t="str">
        <f t="shared" si="102"/>
        <v/>
      </c>
    </row>
    <row r="121" spans="1:20" ht="17.100000000000001" customHeight="1" thickBot="1" x14ac:dyDescent="0.3">
      <c r="A121" s="1010" t="s">
        <v>252</v>
      </c>
      <c r="B121" s="297"/>
      <c r="C121" s="960"/>
      <c r="D121" s="308"/>
      <c r="E121" s="429" t="s">
        <v>18</v>
      </c>
      <c r="F121" s="279"/>
      <c r="G121" s="280"/>
      <c r="H121" s="280"/>
      <c r="I121" s="280"/>
      <c r="J121" s="280"/>
      <c r="K121" s="280"/>
      <c r="L121" s="294"/>
      <c r="M121" s="362"/>
      <c r="N121" s="282">
        <f t="shared" ref="N121:N126" si="127">SUM($F121:$L121)</f>
        <v>0</v>
      </c>
      <c r="O121" s="283">
        <f t="shared" ref="O121:O126" si="128">(F121/10)+(G121/10)+(H121/9)+(I121/8)+(J121/7)+(K121/6)+(L121/5)+M121</f>
        <v>0</v>
      </c>
      <c r="Q121" s="1161"/>
      <c r="R121" s="1162"/>
      <c r="T121" s="844" t="str">
        <f t="shared" si="102"/>
        <v/>
      </c>
    </row>
    <row r="122" spans="1:20" ht="17.100000000000001" customHeight="1" thickBot="1" x14ac:dyDescent="0.3">
      <c r="A122" s="1010" t="s">
        <v>252</v>
      </c>
      <c r="B122" s="347">
        <v>19</v>
      </c>
      <c r="C122" s="970" t="s">
        <v>156</v>
      </c>
      <c r="D122" s="347">
        <v>1786</v>
      </c>
      <c r="E122" s="263" t="s">
        <v>14</v>
      </c>
      <c r="F122" s="345"/>
      <c r="G122" s="346"/>
      <c r="H122" s="346"/>
      <c r="I122" s="346"/>
      <c r="J122" s="346"/>
      <c r="K122" s="346"/>
      <c r="L122" s="346"/>
      <c r="M122" s="363"/>
      <c r="N122" s="289">
        <f t="shared" si="127"/>
        <v>0</v>
      </c>
      <c r="O122" s="276">
        <f t="shared" si="128"/>
        <v>0</v>
      </c>
      <c r="Q122" s="323" t="str">
        <f>IF(N122&gt;296,"YES","NO")</f>
        <v>NO</v>
      </c>
      <c r="R122" s="892" t="str">
        <f>IF(Q122="YES","HM","")</f>
        <v/>
      </c>
      <c r="T122" s="844" t="str">
        <f t="shared" si="102"/>
        <v/>
      </c>
    </row>
    <row r="123" spans="1:20" ht="17.100000000000001" customHeight="1" thickBot="1" x14ac:dyDescent="0.3">
      <c r="A123" s="1010" t="s">
        <v>252</v>
      </c>
      <c r="B123" s="291"/>
      <c r="C123" s="959"/>
      <c r="D123" s="290"/>
      <c r="E123" s="430" t="s">
        <v>15</v>
      </c>
      <c r="F123" s="285"/>
      <c r="G123" s="286"/>
      <c r="H123" s="286"/>
      <c r="I123" s="286"/>
      <c r="J123" s="286"/>
      <c r="K123" s="286"/>
      <c r="L123" s="286"/>
      <c r="M123" s="364"/>
      <c r="N123" s="275">
        <f t="shared" si="127"/>
        <v>0</v>
      </c>
      <c r="O123" s="276">
        <f t="shared" si="128"/>
        <v>0</v>
      </c>
      <c r="Q123" s="365" t="str">
        <f>IF(N123&gt;293,"YES","NO")</f>
        <v>NO</v>
      </c>
      <c r="R123" s="892" t="str">
        <f>IF(Q123="YES","M","")</f>
        <v/>
      </c>
      <c r="T123" s="844" t="str">
        <f t="shared" si="102"/>
        <v/>
      </c>
    </row>
    <row r="124" spans="1:20" ht="17.100000000000001" customHeight="1" thickBot="1" x14ac:dyDescent="0.3">
      <c r="A124" s="1010" t="s">
        <v>252</v>
      </c>
      <c r="B124" s="347"/>
      <c r="C124" s="970"/>
      <c r="D124" s="609"/>
      <c r="E124" s="263" t="s">
        <v>16</v>
      </c>
      <c r="F124" s="345"/>
      <c r="G124" s="346"/>
      <c r="H124" s="346"/>
      <c r="I124" s="346"/>
      <c r="J124" s="346"/>
      <c r="K124" s="346"/>
      <c r="L124" s="344"/>
      <c r="M124" s="366"/>
      <c r="N124" s="268">
        <f>SUM($F124:$L124)</f>
        <v>0</v>
      </c>
      <c r="O124" s="367">
        <f>(F124/10)+(G124/10)+(H124/9)+(I124/8)+(J124/7)+(K124/6)+(L124/5)+M124</f>
        <v>0</v>
      </c>
      <c r="P124" s="332"/>
      <c r="Q124" s="343" t="str">
        <f>IF(N124&gt;289,"YES","NO")</f>
        <v>NO</v>
      </c>
      <c r="R124" s="893" t="str">
        <f>IF(Q124="YES","G","")</f>
        <v/>
      </c>
      <c r="T124" s="844" t="str">
        <f t="shared" si="102"/>
        <v/>
      </c>
    </row>
    <row r="125" spans="1:20" ht="17.100000000000001" customHeight="1" thickBot="1" x14ac:dyDescent="0.3">
      <c r="A125" s="1010" t="s">
        <v>252</v>
      </c>
      <c r="B125" s="376">
        <v>53</v>
      </c>
      <c r="C125" s="961" t="s">
        <v>267</v>
      </c>
      <c r="D125" s="610">
        <v>1983</v>
      </c>
      <c r="E125" s="432" t="s">
        <v>17</v>
      </c>
      <c r="F125" s="325">
        <v>0</v>
      </c>
      <c r="G125" s="326">
        <v>40</v>
      </c>
      <c r="H125" s="326">
        <v>36</v>
      </c>
      <c r="I125" s="326">
        <v>72</v>
      </c>
      <c r="J125" s="326">
        <v>35</v>
      </c>
      <c r="K125" s="326">
        <v>12</v>
      </c>
      <c r="L125" s="324">
        <v>5</v>
      </c>
      <c r="M125" s="368">
        <v>5</v>
      </c>
      <c r="N125" s="289">
        <f t="shared" si="127"/>
        <v>200</v>
      </c>
      <c r="O125" s="287">
        <f>(F125/10)+(G125/10)+(H125/9)+(I125/8)+(J125/7)+(K125/6)+(L125/5)+M125</f>
        <v>30</v>
      </c>
      <c r="Q125" s="323" t="str">
        <f>IF(N125&gt;279,"YES","NO")</f>
        <v>NO</v>
      </c>
      <c r="R125" s="894" t="str">
        <f>IF(Q125="YES","S","")</f>
        <v/>
      </c>
      <c r="T125" s="844" t="str">
        <f t="shared" si="102"/>
        <v/>
      </c>
    </row>
    <row r="126" spans="1:20" ht="17.100000000000001" customHeight="1" thickBot="1" x14ac:dyDescent="0.3">
      <c r="A126" s="1010" t="s">
        <v>252</v>
      </c>
      <c r="B126" s="308"/>
      <c r="C126" s="960"/>
      <c r="D126" s="611"/>
      <c r="E126" s="423" t="s">
        <v>17</v>
      </c>
      <c r="F126" s="302"/>
      <c r="G126" s="303"/>
      <c r="H126" s="303"/>
      <c r="I126" s="303"/>
      <c r="J126" s="303"/>
      <c r="K126" s="303"/>
      <c r="L126" s="301"/>
      <c r="M126" s="369"/>
      <c r="N126" s="282">
        <f t="shared" si="127"/>
        <v>0</v>
      </c>
      <c r="O126" s="306">
        <f t="shared" si="128"/>
        <v>0</v>
      </c>
      <c r="P126" s="307"/>
      <c r="Q126" s="300" t="str">
        <f>IF(N126&gt;279,"YES","NO")</f>
        <v>NO</v>
      </c>
      <c r="R126" s="895" t="str">
        <f>IF(Q126="YES","S","")</f>
        <v/>
      </c>
      <c r="T126" s="848" t="str">
        <f t="shared" si="102"/>
        <v/>
      </c>
    </row>
    <row r="127" spans="1:20" ht="24.95" customHeight="1" thickBot="1" x14ac:dyDescent="0.3">
      <c r="C127" s="978" t="s">
        <v>72</v>
      </c>
      <c r="D127" s="1178" t="s">
        <v>75</v>
      </c>
      <c r="E127" s="1148"/>
      <c r="F127" s="1148"/>
      <c r="G127" s="1148"/>
      <c r="H127" s="1148"/>
      <c r="I127" s="1148"/>
      <c r="J127" s="1148"/>
      <c r="K127" s="1148"/>
      <c r="L127" s="1148"/>
      <c r="M127" s="1148"/>
      <c r="N127" s="1148"/>
      <c r="O127" s="1149"/>
      <c r="Q127" s="298"/>
      <c r="R127" s="298"/>
      <c r="T127" s="847"/>
    </row>
    <row r="128" spans="1:20" ht="10.5" customHeight="1" x14ac:dyDescent="0.25">
      <c r="T128" s="847"/>
    </row>
    <row r="129" spans="1:20" ht="10.5" customHeight="1" thickBot="1" x14ac:dyDescent="0.3">
      <c r="T129" s="847"/>
    </row>
    <row r="130" spans="1:20" ht="20.25" customHeight="1" thickBot="1" x14ac:dyDescent="0.3">
      <c r="C130" s="1179" t="s">
        <v>21</v>
      </c>
      <c r="D130" s="1180"/>
      <c r="E130" s="1180"/>
      <c r="F130" s="1180"/>
      <c r="G130" s="1180"/>
      <c r="H130" s="1180"/>
      <c r="I130" s="1181"/>
      <c r="J130" s="1145" t="s">
        <v>213</v>
      </c>
      <c r="K130" s="1146"/>
      <c r="L130" s="863">
        <v>24</v>
      </c>
      <c r="M130" s="1182" t="s">
        <v>221</v>
      </c>
      <c r="N130" s="1184"/>
      <c r="O130" s="849">
        <v>120</v>
      </c>
      <c r="Q130" s="1133" t="s">
        <v>216</v>
      </c>
      <c r="R130" s="1134"/>
    </row>
    <row r="131" spans="1:20" ht="30.95" customHeight="1" thickBot="1" x14ac:dyDescent="0.3">
      <c r="B131" s="720" t="s">
        <v>168</v>
      </c>
      <c r="C131" s="965" t="s">
        <v>0</v>
      </c>
      <c r="D131" s="608" t="s">
        <v>1</v>
      </c>
      <c r="E131" s="263" t="s">
        <v>2</v>
      </c>
      <c r="F131" s="370" t="s">
        <v>49</v>
      </c>
      <c r="G131" s="371">
        <v>5</v>
      </c>
      <c r="H131" s="371">
        <v>4</v>
      </c>
      <c r="I131" s="371">
        <v>3</v>
      </c>
      <c r="J131" s="372">
        <v>2</v>
      </c>
      <c r="K131" s="373">
        <v>0</v>
      </c>
      <c r="L131" s="268" t="s">
        <v>9</v>
      </c>
      <c r="M131" s="374" t="s">
        <v>51</v>
      </c>
      <c r="N131" s="508" t="s">
        <v>60</v>
      </c>
      <c r="O131" s="418" t="s">
        <v>61</v>
      </c>
      <c r="Q131" s="1135"/>
      <c r="R131" s="1136"/>
    </row>
    <row r="132" spans="1:20" ht="17.100000000000001" customHeight="1" thickBot="1" x14ac:dyDescent="0.3">
      <c r="A132" s="1010" t="s">
        <v>253</v>
      </c>
      <c r="B132" s="288"/>
      <c r="C132" s="961"/>
      <c r="D132" s="614"/>
      <c r="E132" s="744" t="s">
        <v>18</v>
      </c>
      <c r="F132" s="603"/>
      <c r="G132" s="286"/>
      <c r="H132" s="286"/>
      <c r="I132" s="286"/>
      <c r="J132" s="397"/>
      <c r="K132" s="377"/>
      <c r="L132" s="289">
        <f t="shared" ref="L132:L134" si="129">SUM($F132:$J132)</f>
        <v>0</v>
      </c>
      <c r="M132" s="287">
        <f t="shared" ref="M132:M152" si="130">(F132/5)+(G132/5)+(H132/4)+(I132/3)+(J132/2)+K132</f>
        <v>0</v>
      </c>
      <c r="N132" s="1168"/>
      <c r="O132" s="1169"/>
      <c r="Q132" s="1131" t="str">
        <f>IF(M132=0,"",IF(M132=24,"","Shot count Error"))</f>
        <v/>
      </c>
      <c r="R132" s="1132"/>
    </row>
    <row r="133" spans="1:20" ht="17.100000000000001" customHeight="1" thickBot="1" x14ac:dyDescent="0.3">
      <c r="A133" s="1010" t="s">
        <v>253</v>
      </c>
      <c r="B133" s="308"/>
      <c r="C133" s="960"/>
      <c r="D133" s="308"/>
      <c r="E133" s="744" t="s">
        <v>18</v>
      </c>
      <c r="F133" s="340"/>
      <c r="G133" s="280"/>
      <c r="H133" s="280"/>
      <c r="I133" s="280"/>
      <c r="J133" s="294"/>
      <c r="K133" s="745"/>
      <c r="L133" s="282">
        <f t="shared" si="129"/>
        <v>0</v>
      </c>
      <c r="M133" s="306">
        <f t="shared" si="130"/>
        <v>0</v>
      </c>
      <c r="N133" s="1170"/>
      <c r="O133" s="1171"/>
      <c r="Q133" s="1131" t="str">
        <f t="shared" ref="Q133:Q181" si="131">IF(M133=0,"",IF(M133=24,"","Shot count Error"))</f>
        <v/>
      </c>
      <c r="R133" s="1132"/>
    </row>
    <row r="134" spans="1:20" ht="17.100000000000001" customHeight="1" thickBot="1" x14ac:dyDescent="0.3">
      <c r="A134" s="1010" t="s">
        <v>253</v>
      </c>
      <c r="B134" s="757"/>
      <c r="D134" s="291"/>
      <c r="E134" s="426" t="s">
        <v>14</v>
      </c>
      <c r="F134" s="338"/>
      <c r="G134" s="273"/>
      <c r="H134" s="273"/>
      <c r="I134" s="273"/>
      <c r="J134" s="292"/>
      <c r="K134" s="375"/>
      <c r="L134" s="268">
        <f t="shared" si="129"/>
        <v>0</v>
      </c>
      <c r="M134" s="367">
        <f t="shared" si="130"/>
        <v>0</v>
      </c>
      <c r="N134" s="509" t="str">
        <f>IF(L134&gt;114,"Yes","NO")</f>
        <v>NO</v>
      </c>
      <c r="O134" s="885" t="str">
        <f>IF(N134="yes","HM","")</f>
        <v/>
      </c>
      <c r="Q134" s="1131" t="str">
        <f t="shared" si="131"/>
        <v/>
      </c>
      <c r="R134" s="1132"/>
    </row>
    <row r="135" spans="1:20" ht="17.100000000000001" customHeight="1" thickBot="1" x14ac:dyDescent="0.3">
      <c r="A135" s="1010" t="s">
        <v>253</v>
      </c>
      <c r="B135" s="288" t="s">
        <v>186</v>
      </c>
      <c r="C135" s="962" t="s">
        <v>187</v>
      </c>
      <c r="D135" s="288">
        <v>1475</v>
      </c>
      <c r="E135" s="422" t="s">
        <v>15</v>
      </c>
      <c r="F135" s="603">
        <v>0</v>
      </c>
      <c r="G135" s="286">
        <v>45</v>
      </c>
      <c r="H135" s="286">
        <v>40</v>
      </c>
      <c r="I135" s="286">
        <v>15</v>
      </c>
      <c r="J135" s="397"/>
      <c r="K135" s="746"/>
      <c r="L135" s="289">
        <f t="shared" ref="L135:L181" si="132">SUM($F135:$J135)</f>
        <v>100</v>
      </c>
      <c r="M135" s="287">
        <f t="shared" si="130"/>
        <v>24</v>
      </c>
      <c r="N135" s="512" t="str">
        <f>IF(L135&gt;109,"Yes","NO")</f>
        <v>NO</v>
      </c>
      <c r="O135" s="887" t="str">
        <f>IF(N135="yes","M","")</f>
        <v/>
      </c>
      <c r="Q135" s="1131" t="str">
        <f t="shared" si="131"/>
        <v/>
      </c>
      <c r="R135" s="1132"/>
    </row>
    <row r="136" spans="1:20" ht="17.100000000000001" customHeight="1" thickBot="1" x14ac:dyDescent="0.3">
      <c r="A136" s="1010" t="s">
        <v>253</v>
      </c>
      <c r="B136" s="376">
        <v>17</v>
      </c>
      <c r="C136" s="968" t="s">
        <v>231</v>
      </c>
      <c r="D136" s="376">
        <v>786</v>
      </c>
      <c r="E136" s="427" t="s">
        <v>15</v>
      </c>
      <c r="F136" s="357">
        <v>0</v>
      </c>
      <c r="G136" s="320">
        <v>45</v>
      </c>
      <c r="H136" s="320">
        <v>32</v>
      </c>
      <c r="I136" s="320">
        <v>18</v>
      </c>
      <c r="J136" s="318">
        <v>2</v>
      </c>
      <c r="K136" s="754"/>
      <c r="L136" s="295">
        <f t="shared" si="132"/>
        <v>97</v>
      </c>
      <c r="M136" s="321">
        <f t="shared" ref="M136:M137" si="133">(F136/5)+(G136/5)+(H136/4)+(I136/3)+(J136/2)+K136</f>
        <v>24</v>
      </c>
      <c r="N136" s="755" t="str">
        <f t="shared" ref="N136:N137" si="134">IF(L136&gt;109,"Yes","NO")</f>
        <v>NO</v>
      </c>
      <c r="O136" s="888" t="str">
        <f t="shared" ref="O136:O137" si="135">IF(N136="yes","M","")</f>
        <v/>
      </c>
      <c r="Q136" s="1131" t="str">
        <f t="shared" si="131"/>
        <v/>
      </c>
      <c r="R136" s="1132"/>
    </row>
    <row r="137" spans="1:20" ht="17.100000000000001" customHeight="1" thickBot="1" x14ac:dyDescent="0.3">
      <c r="A137" s="1010" t="s">
        <v>253</v>
      </c>
      <c r="B137" s="327">
        <v>23</v>
      </c>
      <c r="Q137" s="1131" t="str">
        <f>IF(M154=0,"",IF(M154=24,"","Shot count Error"))</f>
        <v/>
      </c>
      <c r="R137" s="1132"/>
    </row>
    <row r="138" spans="1:20" ht="17.100000000000001" customHeight="1" thickBot="1" x14ac:dyDescent="0.3">
      <c r="A138" s="1010" t="s">
        <v>253</v>
      </c>
      <c r="B138" s="291">
        <v>13</v>
      </c>
      <c r="C138" s="963" t="s">
        <v>175</v>
      </c>
      <c r="D138" s="757">
        <v>80</v>
      </c>
      <c r="E138" s="1066" t="s">
        <v>15</v>
      </c>
      <c r="F138" s="786">
        <v>0</v>
      </c>
      <c r="G138" s="762">
        <v>5</v>
      </c>
      <c r="H138" s="762">
        <v>28</v>
      </c>
      <c r="I138" s="762">
        <v>27</v>
      </c>
      <c r="J138" s="787">
        <v>12</v>
      </c>
      <c r="K138" s="803">
        <v>1</v>
      </c>
      <c r="L138" s="765">
        <f t="shared" si="132"/>
        <v>72</v>
      </c>
      <c r="M138" s="804">
        <f t="shared" si="130"/>
        <v>24</v>
      </c>
      <c r="N138" s="805" t="str">
        <f>IF(L138&gt;109,"Yes","NO")</f>
        <v>NO</v>
      </c>
      <c r="O138" s="889" t="str">
        <f>IF(N138="yes","M","")</f>
        <v/>
      </c>
      <c r="Q138" s="1131" t="str">
        <f t="shared" si="131"/>
        <v/>
      </c>
      <c r="R138" s="1132"/>
    </row>
    <row r="139" spans="1:20" ht="17.100000000000001" customHeight="1" thickBot="1" x14ac:dyDescent="0.3">
      <c r="A139" s="1010" t="s">
        <v>253</v>
      </c>
      <c r="B139" s="288">
        <v>27</v>
      </c>
      <c r="C139" s="962" t="s">
        <v>246</v>
      </c>
      <c r="D139" s="288">
        <v>1041</v>
      </c>
      <c r="E139" s="427" t="s">
        <v>16</v>
      </c>
      <c r="F139" s="338">
        <v>0</v>
      </c>
      <c r="G139" s="273">
        <v>30</v>
      </c>
      <c r="H139" s="273">
        <v>44</v>
      </c>
      <c r="I139" s="273">
        <v>21</v>
      </c>
      <c r="J139" s="292"/>
      <c r="K139" s="375"/>
      <c r="L139" s="275">
        <f t="shared" si="132"/>
        <v>95</v>
      </c>
      <c r="M139" s="276">
        <f t="shared" si="130"/>
        <v>24</v>
      </c>
      <c r="N139" s="510" t="str">
        <f>IF(L139&gt;102,"Yes","NO")</f>
        <v>NO</v>
      </c>
      <c r="O139" s="896" t="str">
        <f>IF(N139="yes","G","")</f>
        <v/>
      </c>
      <c r="Q139" s="1131" t="str">
        <f t="shared" si="131"/>
        <v/>
      </c>
      <c r="R139" s="1132"/>
    </row>
    <row r="140" spans="1:20" ht="17.100000000000001" customHeight="1" thickBot="1" x14ac:dyDescent="0.3">
      <c r="A140" s="1010" t="s">
        <v>253</v>
      </c>
      <c r="B140" s="327"/>
      <c r="C140" s="968" t="s">
        <v>242</v>
      </c>
      <c r="D140" s="376">
        <v>1783</v>
      </c>
      <c r="E140" s="428" t="s">
        <v>16</v>
      </c>
      <c r="F140" s="357">
        <v>0</v>
      </c>
      <c r="G140" s="319">
        <v>25</v>
      </c>
      <c r="H140" s="320">
        <v>48</v>
      </c>
      <c r="I140" s="320">
        <v>21</v>
      </c>
      <c r="J140" s="318"/>
      <c r="K140" s="754"/>
      <c r="L140" s="295">
        <f t="shared" si="132"/>
        <v>94</v>
      </c>
      <c r="M140" s="321">
        <f t="shared" si="130"/>
        <v>24</v>
      </c>
      <c r="N140" s="755" t="str">
        <f>IF(L140&gt;102,"Yes","NO")</f>
        <v>NO</v>
      </c>
      <c r="O140" s="888" t="str">
        <f>IF(N140="yes","G","")</f>
        <v/>
      </c>
      <c r="Q140" s="1131" t="str">
        <f t="shared" si="131"/>
        <v/>
      </c>
      <c r="R140" s="1132"/>
    </row>
    <row r="141" spans="1:20" ht="17.100000000000001" customHeight="1" thickBot="1" x14ac:dyDescent="0.3">
      <c r="A141" s="1010" t="s">
        <v>253</v>
      </c>
      <c r="B141" s="291">
        <v>7</v>
      </c>
      <c r="C141" s="968" t="s">
        <v>237</v>
      </c>
      <c r="D141" s="376">
        <v>3624</v>
      </c>
      <c r="E141" s="428" t="s">
        <v>16</v>
      </c>
      <c r="F141" s="357">
        <v>0</v>
      </c>
      <c r="G141" s="319">
        <v>30</v>
      </c>
      <c r="H141" s="320">
        <v>32</v>
      </c>
      <c r="I141" s="320">
        <v>27</v>
      </c>
      <c r="J141" s="318">
        <v>2</v>
      </c>
      <c r="K141" s="754"/>
      <c r="L141" s="295">
        <f t="shared" si="132"/>
        <v>91</v>
      </c>
      <c r="M141" s="321">
        <f t="shared" ref="M141" si="136">(F141/5)+(G141/5)+(H141/4)+(I141/3)+(J141/2)+K141</f>
        <v>24</v>
      </c>
      <c r="N141" s="755" t="str">
        <f>IF(L141&gt;102,"Yes","NO")</f>
        <v>NO</v>
      </c>
      <c r="O141" s="888" t="str">
        <f>IF(N141="yes","G","")</f>
        <v/>
      </c>
      <c r="Q141" s="1131" t="str">
        <f t="shared" ref="Q141" si="137">IF(M141=0,"",IF(M141=24,"","Shot count Error"))</f>
        <v/>
      </c>
      <c r="R141" s="1132"/>
    </row>
    <row r="142" spans="1:20" ht="17.100000000000001" customHeight="1" thickBot="1" x14ac:dyDescent="0.3">
      <c r="A142" s="1010" t="s">
        <v>253</v>
      </c>
      <c r="B142" s="291">
        <v>23</v>
      </c>
      <c r="C142" s="968" t="s">
        <v>239</v>
      </c>
      <c r="D142" s="376">
        <v>1775</v>
      </c>
      <c r="E142" s="428" t="s">
        <v>16</v>
      </c>
      <c r="F142" s="357">
        <v>0</v>
      </c>
      <c r="G142" s="319">
        <v>35</v>
      </c>
      <c r="H142" s="320">
        <v>24</v>
      </c>
      <c r="I142" s="320">
        <v>21</v>
      </c>
      <c r="J142" s="318">
        <v>8</v>
      </c>
      <c r="K142" s="754"/>
      <c r="L142" s="295">
        <f t="shared" si="132"/>
        <v>88</v>
      </c>
      <c r="M142" s="321">
        <f t="shared" ref="M142:M144" si="138">(F142/5)+(G142/5)+(H142/4)+(I142/3)+(J142/2)+K142</f>
        <v>24</v>
      </c>
      <c r="N142" s="755" t="str">
        <f t="shared" ref="N142:N144" si="139">IF(L142&gt;102,"Yes","NO")</f>
        <v>NO</v>
      </c>
      <c r="O142" s="888" t="str">
        <f t="shared" ref="O142:O144" si="140">IF(N142="yes","G","")</f>
        <v/>
      </c>
      <c r="Q142" s="1131" t="str">
        <f t="shared" si="131"/>
        <v/>
      </c>
      <c r="R142" s="1132"/>
    </row>
    <row r="143" spans="1:20" ht="17.100000000000001" customHeight="1" thickBot="1" x14ac:dyDescent="0.3">
      <c r="A143" s="1010" t="s">
        <v>253</v>
      </c>
      <c r="B143" s="327">
        <v>18</v>
      </c>
      <c r="C143" s="968" t="s">
        <v>238</v>
      </c>
      <c r="D143" s="376">
        <v>506</v>
      </c>
      <c r="E143" s="428" t="s">
        <v>16</v>
      </c>
      <c r="F143" s="357">
        <v>0</v>
      </c>
      <c r="G143" s="319">
        <v>25</v>
      </c>
      <c r="H143" s="320">
        <v>32</v>
      </c>
      <c r="I143" s="320">
        <v>27</v>
      </c>
      <c r="J143" s="318">
        <v>4</v>
      </c>
      <c r="K143" s="754"/>
      <c r="L143" s="295">
        <f t="shared" si="132"/>
        <v>88</v>
      </c>
      <c r="M143" s="321">
        <f t="shared" ref="M143" si="141">(F143/5)+(G143/5)+(H143/4)+(I143/3)+(J143/2)+K143</f>
        <v>24</v>
      </c>
      <c r="N143" s="755" t="str">
        <f t="shared" ref="N143" si="142">IF(L143&gt;102,"Yes","NO")</f>
        <v>NO</v>
      </c>
      <c r="O143" s="888" t="str">
        <f t="shared" ref="O143" si="143">IF(N143="yes","G","")</f>
        <v/>
      </c>
      <c r="Q143" s="1131" t="str">
        <f t="shared" ref="Q143" si="144">IF(M143=0,"",IF(M143=24,"","Shot count Error"))</f>
        <v/>
      </c>
      <c r="R143" s="1132"/>
    </row>
    <row r="144" spans="1:20" ht="17.100000000000001" customHeight="1" thickBot="1" x14ac:dyDescent="0.3">
      <c r="A144" s="1010" t="s">
        <v>253</v>
      </c>
      <c r="B144" s="327" t="s">
        <v>182</v>
      </c>
      <c r="C144" s="968" t="s">
        <v>183</v>
      </c>
      <c r="D144" s="376">
        <v>921</v>
      </c>
      <c r="E144" s="428" t="s">
        <v>16</v>
      </c>
      <c r="F144" s="357">
        <v>0</v>
      </c>
      <c r="G144" s="319">
        <v>10</v>
      </c>
      <c r="H144" s="320">
        <v>52</v>
      </c>
      <c r="I144" s="320">
        <v>18</v>
      </c>
      <c r="J144" s="318">
        <v>6</v>
      </c>
      <c r="K144" s="754"/>
      <c r="L144" s="295">
        <f t="shared" si="132"/>
        <v>86</v>
      </c>
      <c r="M144" s="321">
        <f t="shared" si="138"/>
        <v>24</v>
      </c>
      <c r="N144" s="755" t="str">
        <f t="shared" si="139"/>
        <v>NO</v>
      </c>
      <c r="O144" s="888" t="str">
        <f t="shared" si="140"/>
        <v/>
      </c>
      <c r="Q144" s="1131" t="str">
        <f t="shared" si="131"/>
        <v/>
      </c>
      <c r="R144" s="1132"/>
    </row>
    <row r="145" spans="1:18" ht="17.100000000000001" customHeight="1" thickBot="1" x14ac:dyDescent="0.3">
      <c r="A145" s="1010" t="s">
        <v>253</v>
      </c>
      <c r="B145" s="291">
        <v>20</v>
      </c>
      <c r="C145" s="968" t="s">
        <v>157</v>
      </c>
      <c r="D145" s="376">
        <v>709</v>
      </c>
      <c r="E145" s="428" t="s">
        <v>16</v>
      </c>
      <c r="F145" s="357">
        <v>0</v>
      </c>
      <c r="G145" s="319">
        <v>25</v>
      </c>
      <c r="H145" s="320">
        <v>24</v>
      </c>
      <c r="I145" s="320">
        <v>27</v>
      </c>
      <c r="J145" s="318">
        <v>8</v>
      </c>
      <c r="K145" s="754">
        <v>0</v>
      </c>
      <c r="L145" s="295">
        <f t="shared" si="132"/>
        <v>84</v>
      </c>
      <c r="M145" s="321">
        <f t="shared" ref="M145" si="145">(F145/5)+(G145/5)+(H145/4)+(I145/3)+(J145/2)+K145</f>
        <v>24</v>
      </c>
      <c r="N145" s="755" t="str">
        <f t="shared" ref="N145" si="146">IF(L145&gt;102,"Yes","NO")</f>
        <v>NO</v>
      </c>
      <c r="O145" s="888" t="str">
        <f t="shared" ref="O145" si="147">IF(N145="yes","G","")</f>
        <v/>
      </c>
      <c r="Q145" s="1131" t="str">
        <f t="shared" ref="Q145" si="148">IF(M145=0,"",IF(M145=24,"","Shot count Error"))</f>
        <v/>
      </c>
      <c r="R145" s="1132"/>
    </row>
    <row r="146" spans="1:18" ht="17.100000000000001" customHeight="1" thickBot="1" x14ac:dyDescent="0.3">
      <c r="A146" s="1010" t="s">
        <v>253</v>
      </c>
      <c r="B146" s="327">
        <v>42</v>
      </c>
      <c r="C146" s="968" t="s">
        <v>245</v>
      </c>
      <c r="D146" s="376">
        <v>1350</v>
      </c>
      <c r="E146" s="428" t="s">
        <v>16</v>
      </c>
      <c r="F146" s="357">
        <v>0</v>
      </c>
      <c r="G146" s="319">
        <v>15</v>
      </c>
      <c r="H146" s="320">
        <v>24</v>
      </c>
      <c r="I146" s="320">
        <v>27</v>
      </c>
      <c r="J146" s="318">
        <v>10</v>
      </c>
      <c r="K146" s="754">
        <v>1</v>
      </c>
      <c r="L146" s="295">
        <f t="shared" si="132"/>
        <v>76</v>
      </c>
      <c r="M146" s="321">
        <f t="shared" ref="M146:M150" si="149">(F146/5)+(G146/5)+(H146/4)+(I146/3)+(J146/2)+K146</f>
        <v>24</v>
      </c>
      <c r="N146" s="755" t="str">
        <f t="shared" ref="N146:N150" si="150">IF(L146&gt;102,"Yes","NO")</f>
        <v>NO</v>
      </c>
      <c r="O146" s="888" t="str">
        <f t="shared" ref="O146:O150" si="151">IF(N146="yes","G","")</f>
        <v/>
      </c>
      <c r="Q146" s="1131" t="str">
        <f t="shared" si="131"/>
        <v/>
      </c>
      <c r="R146" s="1132"/>
    </row>
    <row r="147" spans="1:18" ht="17.100000000000001" customHeight="1" thickBot="1" x14ac:dyDescent="0.3">
      <c r="A147" s="1010" t="s">
        <v>253</v>
      </c>
      <c r="B147" s="327"/>
      <c r="C147" s="968" t="s">
        <v>241</v>
      </c>
      <c r="D147" s="376">
        <v>1143</v>
      </c>
      <c r="E147" s="428" t="s">
        <v>16</v>
      </c>
      <c r="F147" s="357">
        <v>0</v>
      </c>
      <c r="G147" s="319">
        <v>10</v>
      </c>
      <c r="H147" s="320">
        <v>28</v>
      </c>
      <c r="I147" s="320">
        <v>30</v>
      </c>
      <c r="J147" s="318">
        <v>8</v>
      </c>
      <c r="K147" s="754">
        <v>1</v>
      </c>
      <c r="L147" s="295">
        <f t="shared" si="132"/>
        <v>76</v>
      </c>
      <c r="M147" s="321">
        <f t="shared" si="149"/>
        <v>24</v>
      </c>
      <c r="N147" s="755" t="str">
        <f t="shared" si="150"/>
        <v>NO</v>
      </c>
      <c r="O147" s="888" t="str">
        <f t="shared" si="151"/>
        <v/>
      </c>
      <c r="Q147" s="1131" t="str">
        <f t="shared" si="131"/>
        <v/>
      </c>
      <c r="R147" s="1132"/>
    </row>
    <row r="148" spans="1:18" ht="17.100000000000001" customHeight="1" thickBot="1" x14ac:dyDescent="0.3">
      <c r="A148" s="1010" t="s">
        <v>253</v>
      </c>
      <c r="B148" s="327">
        <v>18</v>
      </c>
      <c r="C148" s="968" t="s">
        <v>152</v>
      </c>
      <c r="D148" s="376">
        <v>1473</v>
      </c>
      <c r="E148" s="428" t="s">
        <v>16</v>
      </c>
      <c r="F148" s="357">
        <v>0</v>
      </c>
      <c r="G148" s="319">
        <v>15</v>
      </c>
      <c r="H148" s="320">
        <v>28</v>
      </c>
      <c r="I148" s="320">
        <v>18</v>
      </c>
      <c r="J148" s="318">
        <v>14</v>
      </c>
      <c r="K148" s="754">
        <v>1</v>
      </c>
      <c r="L148" s="295">
        <f t="shared" si="132"/>
        <v>75</v>
      </c>
      <c r="M148" s="321">
        <f t="shared" ref="M148" si="152">(F148/5)+(G148/5)+(H148/4)+(I148/3)+(J148/2)+K148</f>
        <v>24</v>
      </c>
      <c r="N148" s="755" t="str">
        <f t="shared" ref="N148" si="153">IF(L148&gt;102,"Yes","NO")</f>
        <v>NO</v>
      </c>
      <c r="O148" s="888" t="str">
        <f t="shared" ref="O148" si="154">IF(N148="yes","G","")</f>
        <v/>
      </c>
      <c r="Q148" s="1131" t="str">
        <f t="shared" ref="Q148" si="155">IF(M148=0,"",IF(M148=24,"","Shot count Error"))</f>
        <v/>
      </c>
      <c r="R148" s="1132"/>
    </row>
    <row r="149" spans="1:18" ht="17.100000000000001" customHeight="1" thickBot="1" x14ac:dyDescent="0.3">
      <c r="A149" s="1010" t="s">
        <v>253</v>
      </c>
      <c r="B149" s="79" t="s">
        <v>193</v>
      </c>
      <c r="C149" s="968" t="s">
        <v>194</v>
      </c>
      <c r="D149" s="28">
        <v>1628</v>
      </c>
      <c r="E149" s="428" t="s">
        <v>16</v>
      </c>
      <c r="F149" s="357">
        <v>0</v>
      </c>
      <c r="G149" s="319">
        <v>10</v>
      </c>
      <c r="H149" s="320">
        <v>12</v>
      </c>
      <c r="I149" s="320">
        <v>30</v>
      </c>
      <c r="J149" s="318">
        <v>18</v>
      </c>
      <c r="K149" s="754"/>
      <c r="L149" s="295">
        <f t="shared" si="132"/>
        <v>70</v>
      </c>
      <c r="M149" s="321">
        <f t="shared" ref="M149" si="156">(F149/5)+(G149/5)+(H149/4)+(I149/3)+(J149/2)+K149</f>
        <v>24</v>
      </c>
      <c r="N149" s="755" t="str">
        <f t="shared" ref="N149" si="157">IF(L149&gt;102,"Yes","NO")</f>
        <v>NO</v>
      </c>
      <c r="O149" s="888" t="str">
        <f t="shared" ref="O149" si="158">IF(N149="yes","G","")</f>
        <v/>
      </c>
      <c r="Q149" s="1131" t="str">
        <f t="shared" ref="Q149" si="159">IF(M149=0,"",IF(M149=24,"","Shot count Error"))</f>
        <v/>
      </c>
      <c r="R149" s="1132"/>
    </row>
    <row r="150" spans="1:18" ht="17.100000000000001" customHeight="1" thickBot="1" x14ac:dyDescent="0.3">
      <c r="A150" s="1010" t="s">
        <v>253</v>
      </c>
      <c r="B150" s="327" t="s">
        <v>202</v>
      </c>
      <c r="C150" s="968" t="s">
        <v>203</v>
      </c>
      <c r="D150" s="376">
        <v>1412</v>
      </c>
      <c r="E150" s="428" t="s">
        <v>16</v>
      </c>
      <c r="F150" s="357">
        <v>0</v>
      </c>
      <c r="G150" s="319">
        <v>10</v>
      </c>
      <c r="H150" s="320">
        <v>16</v>
      </c>
      <c r="I150" s="320">
        <v>27</v>
      </c>
      <c r="J150" s="318">
        <v>16</v>
      </c>
      <c r="K150" s="754">
        <v>1</v>
      </c>
      <c r="L150" s="295">
        <f t="shared" si="132"/>
        <v>69</v>
      </c>
      <c r="M150" s="321">
        <f t="shared" si="149"/>
        <v>24</v>
      </c>
      <c r="N150" s="755" t="str">
        <f t="shared" si="150"/>
        <v>NO</v>
      </c>
      <c r="O150" s="888" t="str">
        <f t="shared" si="151"/>
        <v/>
      </c>
      <c r="Q150" s="1131" t="str">
        <f t="shared" si="131"/>
        <v/>
      </c>
      <c r="R150" s="1132"/>
    </row>
    <row r="151" spans="1:18" ht="17.100000000000001" customHeight="1" thickBot="1" x14ac:dyDescent="0.3">
      <c r="A151" s="1010" t="s">
        <v>253</v>
      </c>
      <c r="B151" s="291">
        <v>33</v>
      </c>
      <c r="C151" s="982" t="s">
        <v>232</v>
      </c>
      <c r="D151" s="376">
        <v>1237</v>
      </c>
      <c r="E151" s="428" t="s">
        <v>16</v>
      </c>
      <c r="F151" s="357"/>
      <c r="G151" s="319"/>
      <c r="H151" s="320"/>
      <c r="I151" s="320"/>
      <c r="J151" s="318"/>
      <c r="K151" s="754"/>
      <c r="L151" s="295">
        <f t="shared" si="132"/>
        <v>0</v>
      </c>
      <c r="M151" s="321">
        <f t="shared" ref="M151" si="160">(F151/5)+(G151/5)+(H151/4)+(I151/3)+(J151/2)+K151</f>
        <v>0</v>
      </c>
      <c r="N151" s="755" t="str">
        <f>IF(L151&gt;102,"Yes","NO")</f>
        <v>NO</v>
      </c>
      <c r="O151" s="888" t="str">
        <f>IF(N151="yes","G","")</f>
        <v/>
      </c>
      <c r="Q151" s="1131" t="str">
        <f t="shared" si="131"/>
        <v/>
      </c>
      <c r="R151" s="1132"/>
    </row>
    <row r="152" spans="1:18" ht="17.100000000000001" customHeight="1" thickBot="1" x14ac:dyDescent="0.3">
      <c r="A152" s="1010" t="s">
        <v>253</v>
      </c>
      <c r="B152" s="308">
        <v>8</v>
      </c>
      <c r="C152" s="960" t="s">
        <v>111</v>
      </c>
      <c r="D152" s="308">
        <v>1465</v>
      </c>
      <c r="E152" s="434" t="s">
        <v>16</v>
      </c>
      <c r="F152" s="352"/>
      <c r="G152" s="302"/>
      <c r="H152" s="303"/>
      <c r="I152" s="303"/>
      <c r="J152" s="301"/>
      <c r="K152" s="745"/>
      <c r="L152" s="282">
        <f t="shared" si="132"/>
        <v>0</v>
      </c>
      <c r="M152" s="306">
        <f t="shared" si="130"/>
        <v>0</v>
      </c>
      <c r="N152" s="434" t="str">
        <f>IF(L152&gt;102,"Yes","NO")</f>
        <v>NO</v>
      </c>
      <c r="O152" s="891" t="str">
        <f>IF(N152="yes","G","")</f>
        <v/>
      </c>
      <c r="Q152" s="1131" t="str">
        <f t="shared" si="131"/>
        <v/>
      </c>
      <c r="R152" s="1132"/>
    </row>
    <row r="153" spans="1:18" ht="17.100000000000001" customHeight="1" thickBot="1" x14ac:dyDescent="0.3">
      <c r="A153" s="1010" t="s">
        <v>253</v>
      </c>
      <c r="B153" s="297" t="s">
        <v>184</v>
      </c>
      <c r="C153" s="959" t="s">
        <v>185</v>
      </c>
      <c r="D153" s="290">
        <v>1821</v>
      </c>
      <c r="E153" s="1018" t="s">
        <v>17</v>
      </c>
      <c r="F153" s="603">
        <v>0</v>
      </c>
      <c r="G153" s="286">
        <v>55</v>
      </c>
      <c r="H153" s="286">
        <v>28</v>
      </c>
      <c r="I153" s="286">
        <v>12</v>
      </c>
      <c r="J153" s="397">
        <v>4</v>
      </c>
      <c r="K153" s="746"/>
      <c r="L153" s="275">
        <f t="shared" si="132"/>
        <v>99</v>
      </c>
      <c r="M153" s="276">
        <f>(F153/5)+(G153/5)+(H153/4)+(I153/3)+(J153/2)+K153</f>
        <v>24</v>
      </c>
      <c r="N153" s="512" t="str">
        <f t="shared" ref="N153:N181" si="161">IF(L153&gt;84,"Yes","NO")</f>
        <v>Yes</v>
      </c>
      <c r="O153" s="887" t="str">
        <f>IF(N153="yes","S","")</f>
        <v>S</v>
      </c>
      <c r="Q153" s="1131" t="str">
        <f t="shared" si="131"/>
        <v/>
      </c>
      <c r="R153" s="1132"/>
    </row>
    <row r="154" spans="1:18" ht="17.100000000000001" customHeight="1" thickBot="1" x14ac:dyDescent="0.3">
      <c r="B154" s="327"/>
      <c r="C154" s="967" t="s">
        <v>158</v>
      </c>
      <c r="D154" s="327">
        <v>1764</v>
      </c>
      <c r="E154" s="428" t="s">
        <v>17</v>
      </c>
      <c r="F154" s="357">
        <v>0</v>
      </c>
      <c r="G154" s="320">
        <v>45</v>
      </c>
      <c r="H154" s="320">
        <v>36</v>
      </c>
      <c r="I154" s="320">
        <v>6</v>
      </c>
      <c r="J154" s="318">
        <v>6</v>
      </c>
      <c r="K154" s="754">
        <v>1</v>
      </c>
      <c r="L154" s="295">
        <f>SUM($F154:$J154)</f>
        <v>93</v>
      </c>
      <c r="M154" s="321">
        <f>(F154/5)+(G154/5)+(H154/4)+(I154/3)+(J154/2)+K154</f>
        <v>24</v>
      </c>
      <c r="N154" s="755" t="str">
        <f t="shared" ref="N154" si="162">IF(L154&gt;84,"Yes","NO")</f>
        <v>Yes</v>
      </c>
      <c r="O154" s="888" t="str">
        <f>IF(N154="yes","S","")</f>
        <v>S</v>
      </c>
      <c r="Q154" s="1127"/>
      <c r="R154" s="1128"/>
    </row>
    <row r="155" spans="1:18" ht="17.100000000000001" customHeight="1" thickBot="1" x14ac:dyDescent="0.3">
      <c r="A155" s="1010" t="s">
        <v>253</v>
      </c>
      <c r="B155" s="327">
        <v>55</v>
      </c>
      <c r="C155" s="967" t="s">
        <v>266</v>
      </c>
      <c r="D155" s="327">
        <v>1982</v>
      </c>
      <c r="E155" s="431" t="s">
        <v>17</v>
      </c>
      <c r="F155" s="340">
        <v>0</v>
      </c>
      <c r="G155" s="280">
        <v>25</v>
      </c>
      <c r="H155" s="280">
        <v>36</v>
      </c>
      <c r="I155" s="280">
        <v>21</v>
      </c>
      <c r="J155" s="294">
        <v>4</v>
      </c>
      <c r="K155" s="747">
        <v>1</v>
      </c>
      <c r="L155" s="278">
        <f t="shared" si="132"/>
        <v>86</v>
      </c>
      <c r="M155" s="296">
        <f t="shared" ref="M155" si="163">(F155/5)+(G155/5)+(H155/4)+(I155/3)+(J155/2)+K155</f>
        <v>24</v>
      </c>
      <c r="N155" s="511" t="str">
        <f>IF(L155&gt;84,"Yes","NO")</f>
        <v>Yes</v>
      </c>
      <c r="O155" s="886" t="str">
        <f t="shared" ref="O155" si="164">IF(N155="yes","S","")</f>
        <v>S</v>
      </c>
      <c r="Q155" s="1131" t="str">
        <f>IF(M156=0,"",IF(M156=24,"","Shot count Error"))</f>
        <v/>
      </c>
      <c r="R155" s="1132"/>
    </row>
    <row r="156" spans="1:18" ht="17.100000000000001" customHeight="1" thickBot="1" x14ac:dyDescent="0.3">
      <c r="A156" s="1010" t="s">
        <v>253</v>
      </c>
      <c r="B156" s="327" t="s">
        <v>191</v>
      </c>
      <c r="C156" s="967" t="s">
        <v>192</v>
      </c>
      <c r="D156" s="327">
        <v>1901</v>
      </c>
      <c r="E156" s="431" t="s">
        <v>17</v>
      </c>
      <c r="F156" s="340">
        <v>0</v>
      </c>
      <c r="G156" s="280">
        <v>25</v>
      </c>
      <c r="H156" s="280">
        <v>32</v>
      </c>
      <c r="I156" s="280">
        <v>21</v>
      </c>
      <c r="J156" s="294">
        <v>8</v>
      </c>
      <c r="K156" s="747"/>
      <c r="L156" s="278">
        <f t="shared" si="132"/>
        <v>86</v>
      </c>
      <c r="M156" s="296">
        <f t="shared" ref="M156" si="165">(F156/5)+(G156/5)+(H156/4)+(I156/3)+(J156/2)+K156</f>
        <v>24</v>
      </c>
      <c r="N156" s="511" t="str">
        <f t="shared" ref="N156" si="166">IF(L156&gt;84,"Yes","NO")</f>
        <v>Yes</v>
      </c>
      <c r="O156" s="886" t="str">
        <f t="shared" ref="O156" si="167">IF(N156="yes","S","")</f>
        <v>S</v>
      </c>
      <c r="Q156" s="1064"/>
      <c r="R156" s="1065"/>
    </row>
    <row r="157" spans="1:18" ht="17.100000000000001" customHeight="1" thickBot="1" x14ac:dyDescent="0.3">
      <c r="A157" s="1010" t="s">
        <v>253</v>
      </c>
      <c r="B157" s="297">
        <v>57</v>
      </c>
      <c r="C157" s="982" t="s">
        <v>279</v>
      </c>
      <c r="D157" s="327">
        <v>1268</v>
      </c>
      <c r="E157" s="744" t="s">
        <v>17</v>
      </c>
      <c r="F157" s="340">
        <v>0</v>
      </c>
      <c r="G157" s="280">
        <v>20</v>
      </c>
      <c r="H157" s="280">
        <v>36</v>
      </c>
      <c r="I157" s="280">
        <v>24</v>
      </c>
      <c r="J157" s="294">
        <v>6</v>
      </c>
      <c r="K157" s="747"/>
      <c r="L157" s="278">
        <f t="shared" si="132"/>
        <v>86</v>
      </c>
      <c r="M157" s="296">
        <f t="shared" ref="M157" si="168">(F157/5)+(G157/5)+(H157/4)+(I157/3)+(J157/2)+K157</f>
        <v>24</v>
      </c>
      <c r="N157" s="511" t="str">
        <f t="shared" si="161"/>
        <v>Yes</v>
      </c>
      <c r="O157" s="886" t="str">
        <f t="shared" ref="O157" si="169">IF(N157="yes","S","")</f>
        <v>S</v>
      </c>
      <c r="Q157" s="1131" t="str">
        <f t="shared" si="131"/>
        <v/>
      </c>
      <c r="R157" s="1132"/>
    </row>
    <row r="158" spans="1:18" ht="17.100000000000001" customHeight="1" thickBot="1" x14ac:dyDescent="0.3">
      <c r="A158" s="1010" t="s">
        <v>253</v>
      </c>
      <c r="B158" s="297">
        <v>24</v>
      </c>
      <c r="C158" s="982" t="s">
        <v>159</v>
      </c>
      <c r="D158" s="327">
        <v>1477</v>
      </c>
      <c r="E158" s="744" t="s">
        <v>17</v>
      </c>
      <c r="F158" s="340">
        <v>0</v>
      </c>
      <c r="G158" s="280">
        <v>20</v>
      </c>
      <c r="H158" s="280">
        <v>32</v>
      </c>
      <c r="I158" s="280">
        <v>24</v>
      </c>
      <c r="J158" s="294">
        <v>8</v>
      </c>
      <c r="K158" s="747"/>
      <c r="L158" s="278">
        <f t="shared" si="132"/>
        <v>84</v>
      </c>
      <c r="M158" s="296">
        <f t="shared" ref="M158:M161" si="170">(F158/5)+(G158/5)+(H158/4)+(I158/3)+(J158/2)+K158</f>
        <v>24</v>
      </c>
      <c r="N158" s="511" t="str">
        <f t="shared" si="161"/>
        <v>NO</v>
      </c>
      <c r="O158" s="886" t="str">
        <f t="shared" ref="O158:O161" si="171">IF(N158="yes","S","")</f>
        <v/>
      </c>
      <c r="Q158" s="1131" t="str">
        <f t="shared" si="131"/>
        <v/>
      </c>
      <c r="R158" s="1132"/>
    </row>
    <row r="159" spans="1:18" ht="17.100000000000001" customHeight="1" thickBot="1" x14ac:dyDescent="0.3">
      <c r="A159" s="1010" t="s">
        <v>253</v>
      </c>
      <c r="B159" s="297">
        <v>29</v>
      </c>
      <c r="C159" s="982" t="s">
        <v>176</v>
      </c>
      <c r="D159" s="327">
        <v>1726</v>
      </c>
      <c r="E159" s="744" t="s">
        <v>17</v>
      </c>
      <c r="F159" s="340">
        <v>0</v>
      </c>
      <c r="G159" s="280">
        <v>15</v>
      </c>
      <c r="H159" s="280">
        <v>28</v>
      </c>
      <c r="I159" s="280">
        <v>39</v>
      </c>
      <c r="J159" s="294">
        <v>2</v>
      </c>
      <c r="K159" s="747"/>
      <c r="L159" s="278">
        <f t="shared" si="132"/>
        <v>84</v>
      </c>
      <c r="M159" s="296">
        <f t="shared" si="170"/>
        <v>24</v>
      </c>
      <c r="N159" s="511" t="str">
        <f t="shared" si="161"/>
        <v>NO</v>
      </c>
      <c r="O159" s="886" t="str">
        <f t="shared" si="171"/>
        <v/>
      </c>
      <c r="Q159" s="1131" t="str">
        <f t="shared" si="131"/>
        <v/>
      </c>
      <c r="R159" s="1132"/>
    </row>
    <row r="160" spans="1:18" ht="17.100000000000001" customHeight="1" thickBot="1" x14ac:dyDescent="0.3">
      <c r="A160" s="1010" t="s">
        <v>253</v>
      </c>
      <c r="B160" s="297" t="s">
        <v>196</v>
      </c>
      <c r="C160" s="982" t="s">
        <v>197</v>
      </c>
      <c r="D160" s="327">
        <v>2035</v>
      </c>
      <c r="E160" s="744" t="s">
        <v>17</v>
      </c>
      <c r="F160" s="340">
        <v>0</v>
      </c>
      <c r="G160" s="280">
        <v>25</v>
      </c>
      <c r="H160" s="280">
        <v>16</v>
      </c>
      <c r="I160" s="280">
        <v>30</v>
      </c>
      <c r="J160" s="294">
        <v>10</v>
      </c>
      <c r="K160" s="747"/>
      <c r="L160" s="278">
        <f t="shared" si="132"/>
        <v>81</v>
      </c>
      <c r="M160" s="296">
        <f t="shared" si="170"/>
        <v>24</v>
      </c>
      <c r="N160" s="511" t="str">
        <f t="shared" si="161"/>
        <v>NO</v>
      </c>
      <c r="O160" s="886" t="str">
        <f t="shared" si="171"/>
        <v/>
      </c>
      <c r="Q160" s="1131" t="str">
        <f t="shared" si="131"/>
        <v/>
      </c>
      <c r="R160" s="1132"/>
    </row>
    <row r="161" spans="1:18" ht="17.100000000000001" customHeight="1" thickBot="1" x14ac:dyDescent="0.3">
      <c r="A161" s="1010" t="s">
        <v>253</v>
      </c>
      <c r="B161" s="297">
        <v>22</v>
      </c>
      <c r="C161" s="967" t="s">
        <v>150</v>
      </c>
      <c r="D161" s="297">
        <v>2138</v>
      </c>
      <c r="E161" s="744" t="s">
        <v>17</v>
      </c>
      <c r="F161" s="340">
        <v>0</v>
      </c>
      <c r="G161" s="280">
        <v>5</v>
      </c>
      <c r="H161" s="280">
        <v>28</v>
      </c>
      <c r="I161" s="280">
        <v>30</v>
      </c>
      <c r="J161" s="294">
        <v>12</v>
      </c>
      <c r="K161" s="747">
        <v>0</v>
      </c>
      <c r="L161" s="278">
        <f t="shared" si="132"/>
        <v>75</v>
      </c>
      <c r="M161" s="296">
        <f t="shared" si="170"/>
        <v>24</v>
      </c>
      <c r="N161" s="511" t="str">
        <f t="shared" si="161"/>
        <v>NO</v>
      </c>
      <c r="O161" s="886" t="str">
        <f t="shared" si="171"/>
        <v/>
      </c>
      <c r="Q161" s="1131" t="str">
        <f t="shared" si="131"/>
        <v/>
      </c>
      <c r="R161" s="1132"/>
    </row>
    <row r="162" spans="1:18" ht="17.100000000000001" customHeight="1" thickBot="1" x14ac:dyDescent="0.3">
      <c r="A162" s="1010" t="s">
        <v>253</v>
      </c>
      <c r="B162" s="297" t="s">
        <v>222</v>
      </c>
      <c r="C162" s="967" t="s">
        <v>230</v>
      </c>
      <c r="D162" s="297">
        <v>1118</v>
      </c>
      <c r="E162" s="744" t="s">
        <v>17</v>
      </c>
      <c r="F162" s="340">
        <v>0</v>
      </c>
      <c r="G162" s="280">
        <v>10</v>
      </c>
      <c r="H162" s="280">
        <v>16</v>
      </c>
      <c r="I162" s="280">
        <v>36</v>
      </c>
      <c r="J162" s="294">
        <v>12</v>
      </c>
      <c r="K162" s="747"/>
      <c r="L162" s="278">
        <f t="shared" si="132"/>
        <v>74</v>
      </c>
      <c r="M162" s="296">
        <f t="shared" ref="M162:M171" si="172">(F162/5)+(G162/5)+(H162/4)+(I162/3)+(J162/2)+K162</f>
        <v>24</v>
      </c>
      <c r="N162" s="511" t="str">
        <f t="shared" ref="N162:N171" si="173">IF(L162&gt;84,"Yes","NO")</f>
        <v>NO</v>
      </c>
      <c r="O162" s="886" t="str">
        <f t="shared" ref="O162:O171" si="174">IF(N162="yes","S","")</f>
        <v/>
      </c>
      <c r="Q162" s="1131" t="str">
        <f t="shared" si="131"/>
        <v/>
      </c>
      <c r="R162" s="1132"/>
    </row>
    <row r="163" spans="1:18" ht="17.100000000000001" customHeight="1" thickBot="1" x14ac:dyDescent="0.3">
      <c r="A163" s="1010" t="s">
        <v>253</v>
      </c>
      <c r="B163" s="297">
        <v>26</v>
      </c>
      <c r="C163" s="967" t="s">
        <v>134</v>
      </c>
      <c r="D163" s="297">
        <v>1149</v>
      </c>
      <c r="E163" s="744" t="s">
        <v>17</v>
      </c>
      <c r="F163" s="340">
        <v>0</v>
      </c>
      <c r="G163" s="280">
        <v>10</v>
      </c>
      <c r="H163" s="280">
        <v>20</v>
      </c>
      <c r="I163" s="280">
        <v>27</v>
      </c>
      <c r="J163" s="294">
        <v>16</v>
      </c>
      <c r="K163" s="747">
        <v>0</v>
      </c>
      <c r="L163" s="278">
        <f t="shared" si="132"/>
        <v>73</v>
      </c>
      <c r="M163" s="296">
        <f t="shared" si="172"/>
        <v>24</v>
      </c>
      <c r="N163" s="511" t="str">
        <f t="shared" si="173"/>
        <v>NO</v>
      </c>
      <c r="O163" s="886" t="str">
        <f t="shared" si="174"/>
        <v/>
      </c>
      <c r="Q163" s="1131" t="str">
        <f t="shared" si="131"/>
        <v/>
      </c>
      <c r="R163" s="1132"/>
    </row>
    <row r="164" spans="1:18" ht="17.100000000000001" customHeight="1" thickBot="1" x14ac:dyDescent="0.3">
      <c r="A164" s="1010" t="s">
        <v>253</v>
      </c>
      <c r="B164" s="297"/>
      <c r="C164" s="967" t="s">
        <v>284</v>
      </c>
      <c r="D164" s="297">
        <v>1823</v>
      </c>
      <c r="E164" s="744" t="s">
        <v>17</v>
      </c>
      <c r="F164" s="340">
        <v>0</v>
      </c>
      <c r="G164" s="280">
        <v>15</v>
      </c>
      <c r="H164" s="280">
        <v>16</v>
      </c>
      <c r="I164" s="280">
        <v>24</v>
      </c>
      <c r="J164" s="294">
        <v>16</v>
      </c>
      <c r="K164" s="747">
        <v>1</v>
      </c>
      <c r="L164" s="278">
        <f t="shared" si="132"/>
        <v>71</v>
      </c>
      <c r="M164" s="296">
        <f t="shared" ref="M164:M168" si="175">(F164/5)+(G164/5)+(H164/4)+(I164/3)+(J164/2)+K164</f>
        <v>24</v>
      </c>
      <c r="N164" s="511" t="str">
        <f t="shared" ref="N164:N168" si="176">IF(L164&gt;84,"Yes","NO")</f>
        <v>NO</v>
      </c>
      <c r="O164" s="886" t="str">
        <f t="shared" ref="O164:O168" si="177">IF(N164="yes","S","")</f>
        <v/>
      </c>
      <c r="Q164" s="1131" t="str">
        <f t="shared" si="131"/>
        <v/>
      </c>
      <c r="R164" s="1132"/>
    </row>
    <row r="165" spans="1:18" ht="17.100000000000001" customHeight="1" thickBot="1" x14ac:dyDescent="0.3">
      <c r="B165" s="297">
        <v>60</v>
      </c>
      <c r="C165" s="967" t="s">
        <v>282</v>
      </c>
      <c r="D165" s="297">
        <v>2238</v>
      </c>
      <c r="E165" s="744" t="s">
        <v>17</v>
      </c>
      <c r="F165" s="340">
        <v>0</v>
      </c>
      <c r="G165" s="280">
        <v>20</v>
      </c>
      <c r="H165" s="280">
        <v>12</v>
      </c>
      <c r="I165" s="280">
        <v>24</v>
      </c>
      <c r="J165" s="294">
        <v>12</v>
      </c>
      <c r="K165" s="747">
        <v>3</v>
      </c>
      <c r="L165" s="278">
        <f t="shared" si="132"/>
        <v>68</v>
      </c>
      <c r="M165" s="296">
        <f>(F165/5)+(G165/5)+(H165/4)+(I165/3)+(J165/2)+K165</f>
        <v>24</v>
      </c>
      <c r="N165" s="511" t="str">
        <f>IF(L165&gt;84,"Yes","NO")</f>
        <v>NO</v>
      </c>
      <c r="O165" s="886" t="str">
        <f>IF(N165="yes","S","")</f>
        <v/>
      </c>
      <c r="Q165" s="1074"/>
      <c r="R165" s="1075"/>
    </row>
    <row r="166" spans="1:18" ht="17.100000000000001" customHeight="1" thickBot="1" x14ac:dyDescent="0.3">
      <c r="A166" s="1010" t="s">
        <v>253</v>
      </c>
      <c r="B166" s="297" t="s">
        <v>209</v>
      </c>
      <c r="C166" s="967" t="s">
        <v>210</v>
      </c>
      <c r="D166" s="297">
        <v>2578</v>
      </c>
      <c r="E166" s="744" t="s">
        <v>17</v>
      </c>
      <c r="F166" s="340">
        <v>0</v>
      </c>
      <c r="G166" s="280">
        <v>5</v>
      </c>
      <c r="H166" s="280">
        <v>20</v>
      </c>
      <c r="I166" s="280">
        <v>33</v>
      </c>
      <c r="J166" s="294">
        <v>10</v>
      </c>
      <c r="K166" s="747">
        <v>2</v>
      </c>
      <c r="L166" s="278">
        <f t="shared" si="132"/>
        <v>68</v>
      </c>
      <c r="M166" s="296">
        <f t="shared" ref="M166" si="178">(F166/5)+(G166/5)+(H166/4)+(I166/3)+(J166/2)+K166</f>
        <v>24</v>
      </c>
      <c r="N166" s="511" t="str">
        <f t="shared" ref="N166" si="179">IF(L166&gt;84,"Yes","NO")</f>
        <v>NO</v>
      </c>
      <c r="O166" s="886" t="str">
        <f t="shared" ref="O166" si="180">IF(N166="yes","S","")</f>
        <v/>
      </c>
      <c r="Q166" s="1131" t="str">
        <f t="shared" ref="Q166" si="181">IF(M166=0,"",IF(M166=24,"","Shot count Error"))</f>
        <v/>
      </c>
      <c r="R166" s="1132"/>
    </row>
    <row r="167" spans="1:18" ht="17.100000000000001" customHeight="1" thickBot="1" x14ac:dyDescent="0.3">
      <c r="A167" s="1010" t="s">
        <v>253</v>
      </c>
      <c r="B167" s="297"/>
      <c r="C167" s="967" t="s">
        <v>234</v>
      </c>
      <c r="D167" s="297">
        <v>2454</v>
      </c>
      <c r="E167" s="744" t="s">
        <v>17</v>
      </c>
      <c r="F167" s="340">
        <v>0</v>
      </c>
      <c r="G167" s="280">
        <v>15</v>
      </c>
      <c r="H167" s="280">
        <v>12</v>
      </c>
      <c r="I167" s="280">
        <v>15</v>
      </c>
      <c r="J167" s="294">
        <v>24</v>
      </c>
      <c r="K167" s="747">
        <v>1</v>
      </c>
      <c r="L167" s="278">
        <f t="shared" si="132"/>
        <v>66</v>
      </c>
      <c r="M167" s="296">
        <f t="shared" ref="M167" si="182">(F167/5)+(G167/5)+(H167/4)+(I167/3)+(J167/2)+K167</f>
        <v>24</v>
      </c>
      <c r="N167" s="511" t="str">
        <f t="shared" ref="N167" si="183">IF(L167&gt;84,"Yes","NO")</f>
        <v>NO</v>
      </c>
      <c r="O167" s="886" t="str">
        <f t="shared" ref="O167" si="184">IF(N167="yes","S","")</f>
        <v/>
      </c>
      <c r="Q167" s="1131" t="str">
        <f t="shared" ref="Q167" si="185">IF(M167=0,"",IF(M167=24,"","Shot count Error"))</f>
        <v/>
      </c>
      <c r="R167" s="1132"/>
    </row>
    <row r="168" spans="1:18" ht="17.100000000000001" customHeight="1" thickBot="1" x14ac:dyDescent="0.3">
      <c r="A168" s="1010" t="s">
        <v>253</v>
      </c>
      <c r="B168" s="297" t="s">
        <v>189</v>
      </c>
      <c r="C168" s="967" t="s">
        <v>190</v>
      </c>
      <c r="D168" s="297">
        <v>1853</v>
      </c>
      <c r="E168" s="744" t="s">
        <v>17</v>
      </c>
      <c r="F168" s="340">
        <v>0</v>
      </c>
      <c r="G168" s="280">
        <v>10</v>
      </c>
      <c r="H168" s="280">
        <v>12</v>
      </c>
      <c r="I168" s="280">
        <v>21</v>
      </c>
      <c r="J168" s="294">
        <v>18</v>
      </c>
      <c r="K168" s="747">
        <v>3</v>
      </c>
      <c r="L168" s="278">
        <f t="shared" si="132"/>
        <v>61</v>
      </c>
      <c r="M168" s="296">
        <f t="shared" si="175"/>
        <v>24</v>
      </c>
      <c r="N168" s="511" t="str">
        <f t="shared" si="176"/>
        <v>NO</v>
      </c>
      <c r="O168" s="886" t="str">
        <f t="shared" si="177"/>
        <v/>
      </c>
      <c r="Q168" s="1131" t="str">
        <f t="shared" si="131"/>
        <v/>
      </c>
      <c r="R168" s="1132"/>
    </row>
    <row r="169" spans="1:18" ht="17.100000000000001" customHeight="1" thickBot="1" x14ac:dyDescent="0.3">
      <c r="A169" s="1010" t="s">
        <v>253</v>
      </c>
      <c r="B169" s="297" t="s">
        <v>207</v>
      </c>
      <c r="C169" s="967" t="s">
        <v>208</v>
      </c>
      <c r="D169" s="297">
        <v>1956</v>
      </c>
      <c r="E169" s="744" t="s">
        <v>17</v>
      </c>
      <c r="F169" s="340">
        <v>0</v>
      </c>
      <c r="G169" s="280">
        <v>10</v>
      </c>
      <c r="H169" s="280">
        <v>20</v>
      </c>
      <c r="I169" s="280">
        <v>18</v>
      </c>
      <c r="J169" s="294">
        <v>12</v>
      </c>
      <c r="K169" s="747">
        <v>5</v>
      </c>
      <c r="L169" s="278">
        <f t="shared" si="132"/>
        <v>60</v>
      </c>
      <c r="M169" s="296">
        <f t="shared" si="172"/>
        <v>24</v>
      </c>
      <c r="N169" s="511" t="str">
        <f t="shared" si="173"/>
        <v>NO</v>
      </c>
      <c r="O169" s="886" t="str">
        <f t="shared" si="174"/>
        <v/>
      </c>
      <c r="Q169" s="1131" t="str">
        <f t="shared" si="131"/>
        <v/>
      </c>
      <c r="R169" s="1132"/>
    </row>
    <row r="170" spans="1:18" ht="17.100000000000001" customHeight="1" thickBot="1" x14ac:dyDescent="0.3">
      <c r="A170" s="1010" t="s">
        <v>253</v>
      </c>
      <c r="B170" s="297">
        <v>25</v>
      </c>
      <c r="C170" s="967" t="s">
        <v>133</v>
      </c>
      <c r="D170" s="297">
        <v>1150</v>
      </c>
      <c r="E170" s="744" t="s">
        <v>17</v>
      </c>
      <c r="F170" s="340">
        <v>0</v>
      </c>
      <c r="G170" s="280">
        <v>0</v>
      </c>
      <c r="H170" s="280">
        <v>12</v>
      </c>
      <c r="I170" s="280">
        <v>27</v>
      </c>
      <c r="J170" s="294">
        <v>20</v>
      </c>
      <c r="K170" s="747">
        <v>2</v>
      </c>
      <c r="L170" s="278">
        <f t="shared" si="132"/>
        <v>59</v>
      </c>
      <c r="M170" s="296">
        <f t="shared" si="172"/>
        <v>24</v>
      </c>
      <c r="N170" s="511" t="str">
        <f t="shared" si="173"/>
        <v>NO</v>
      </c>
      <c r="O170" s="886" t="str">
        <f t="shared" si="174"/>
        <v/>
      </c>
      <c r="Q170" s="1131" t="str">
        <f t="shared" ref="Q170" si="186">IF(M170=0,"",IF(M170=24,"","Shot count Error"))</f>
        <v/>
      </c>
      <c r="R170" s="1132"/>
    </row>
    <row r="171" spans="1:18" ht="17.100000000000001" customHeight="1" thickBot="1" x14ac:dyDescent="0.3">
      <c r="A171" s="1010" t="s">
        <v>253</v>
      </c>
      <c r="B171" s="297">
        <v>1</v>
      </c>
      <c r="C171" s="967" t="s">
        <v>114</v>
      </c>
      <c r="D171" s="297">
        <v>2021</v>
      </c>
      <c r="E171" s="744" t="s">
        <v>17</v>
      </c>
      <c r="F171" s="340">
        <v>0</v>
      </c>
      <c r="G171" s="280">
        <v>0</v>
      </c>
      <c r="H171" s="280">
        <v>16</v>
      </c>
      <c r="I171" s="280">
        <v>24</v>
      </c>
      <c r="J171" s="294">
        <v>18</v>
      </c>
      <c r="K171" s="747">
        <v>3</v>
      </c>
      <c r="L171" s="278">
        <f t="shared" si="132"/>
        <v>58</v>
      </c>
      <c r="M171" s="296">
        <f t="shared" si="172"/>
        <v>24</v>
      </c>
      <c r="N171" s="511" t="str">
        <f t="shared" si="173"/>
        <v>NO</v>
      </c>
      <c r="O171" s="886" t="str">
        <f t="shared" si="174"/>
        <v/>
      </c>
      <c r="Q171" s="1062"/>
      <c r="R171" s="1063"/>
    </row>
    <row r="172" spans="1:18" ht="17.100000000000001" customHeight="1" thickBot="1" x14ac:dyDescent="0.3">
      <c r="A172" s="1010" t="s">
        <v>253</v>
      </c>
      <c r="B172" s="297"/>
      <c r="C172" s="982" t="s">
        <v>277</v>
      </c>
      <c r="D172" s="327">
        <v>1577</v>
      </c>
      <c r="E172" s="744" t="s">
        <v>17</v>
      </c>
      <c r="F172" s="340">
        <v>0</v>
      </c>
      <c r="G172" s="280">
        <v>5</v>
      </c>
      <c r="H172" s="280">
        <v>4</v>
      </c>
      <c r="I172" s="280">
        <v>30</v>
      </c>
      <c r="J172" s="294">
        <v>18</v>
      </c>
      <c r="K172" s="747">
        <v>3</v>
      </c>
      <c r="L172" s="278">
        <f t="shared" si="132"/>
        <v>57</v>
      </c>
      <c r="M172" s="296">
        <f t="shared" ref="M172" si="187">(F172/5)+(G172/5)+(H172/4)+(I172/3)+(J172/2)+K172</f>
        <v>24</v>
      </c>
      <c r="N172" s="511" t="str">
        <f t="shared" si="161"/>
        <v>NO</v>
      </c>
      <c r="O172" s="886" t="str">
        <f t="shared" ref="O172" si="188">IF(N172="yes","S","")</f>
        <v/>
      </c>
      <c r="Q172" s="1131" t="str">
        <f t="shared" si="131"/>
        <v/>
      </c>
      <c r="R172" s="1132"/>
    </row>
    <row r="173" spans="1:18" ht="17.100000000000001" customHeight="1" thickBot="1" x14ac:dyDescent="0.3">
      <c r="A173" s="1010" t="s">
        <v>253</v>
      </c>
      <c r="B173" s="297"/>
      <c r="C173" s="966" t="s">
        <v>283</v>
      </c>
      <c r="D173" s="297">
        <v>1822</v>
      </c>
      <c r="E173" s="744" t="s">
        <v>17</v>
      </c>
      <c r="F173" s="340">
        <v>0</v>
      </c>
      <c r="G173" s="280">
        <v>10</v>
      </c>
      <c r="H173" s="280">
        <v>4</v>
      </c>
      <c r="I173" s="280">
        <v>24</v>
      </c>
      <c r="J173" s="294">
        <v>18</v>
      </c>
      <c r="K173" s="747">
        <v>4</v>
      </c>
      <c r="L173" s="278">
        <f t="shared" si="132"/>
        <v>56</v>
      </c>
      <c r="M173" s="296">
        <f>(F173/5)+(G173/5)+(H173/4)+(I173/3)+(J173/2)+K173</f>
        <v>24</v>
      </c>
      <c r="N173" s="511" t="str">
        <f>IF(L173&gt;84,"Yes","NO")</f>
        <v>NO</v>
      </c>
      <c r="O173" s="886" t="str">
        <f>IF(N173="yes","S","")</f>
        <v/>
      </c>
      <c r="Q173" s="1131" t="str">
        <f>IF(M174=0,"",IF(M174=24,"","Shot count Error"))</f>
        <v/>
      </c>
      <c r="R173" s="1132"/>
    </row>
    <row r="174" spans="1:18" ht="17.100000000000001" customHeight="1" thickBot="1" x14ac:dyDescent="0.3">
      <c r="B174" s="297">
        <v>16</v>
      </c>
      <c r="C174" s="966" t="s">
        <v>160</v>
      </c>
      <c r="D174" s="297">
        <v>1615</v>
      </c>
      <c r="E174" s="744" t="s">
        <v>17</v>
      </c>
      <c r="F174" s="340">
        <v>0</v>
      </c>
      <c r="G174" s="280">
        <v>5</v>
      </c>
      <c r="H174" s="280">
        <v>12</v>
      </c>
      <c r="I174" s="280">
        <v>21</v>
      </c>
      <c r="J174" s="294">
        <v>18</v>
      </c>
      <c r="K174" s="747">
        <v>4</v>
      </c>
      <c r="L174" s="278">
        <f t="shared" si="132"/>
        <v>56</v>
      </c>
      <c r="M174" s="296">
        <f t="shared" ref="M174" si="189">(F174/5)+(G174/5)+(H174/4)+(I174/3)+(J174/2)+K174</f>
        <v>24</v>
      </c>
      <c r="N174" s="511" t="str">
        <f t="shared" ref="N174" si="190">IF(L174&gt;84,"Yes","NO")</f>
        <v>NO</v>
      </c>
      <c r="O174" s="886" t="str">
        <f t="shared" ref="O174" si="191">IF(N174="yes","S","")</f>
        <v/>
      </c>
      <c r="Q174" s="1074"/>
      <c r="R174" s="1075"/>
    </row>
    <row r="175" spans="1:18" ht="17.100000000000001" customHeight="1" thickBot="1" x14ac:dyDescent="0.3">
      <c r="B175" s="297">
        <v>49</v>
      </c>
      <c r="C175" s="966" t="s">
        <v>261</v>
      </c>
      <c r="D175" s="297">
        <v>1624</v>
      </c>
      <c r="E175" s="744" t="s">
        <v>17</v>
      </c>
      <c r="F175" s="340">
        <v>0</v>
      </c>
      <c r="G175" s="280">
        <v>0</v>
      </c>
      <c r="H175" s="280">
        <v>12</v>
      </c>
      <c r="I175" s="280">
        <v>24</v>
      </c>
      <c r="J175" s="294">
        <v>18</v>
      </c>
      <c r="K175" s="747">
        <v>4</v>
      </c>
      <c r="L175" s="278">
        <f t="shared" si="132"/>
        <v>54</v>
      </c>
      <c r="M175" s="296">
        <f t="shared" ref="M175" si="192">(F175/5)+(G175/5)+(H175/4)+(I175/3)+(J175/2)+K175</f>
        <v>24</v>
      </c>
      <c r="N175" s="511" t="str">
        <f t="shared" ref="N175" si="193">IF(L175&gt;84,"Yes","NO")</f>
        <v>NO</v>
      </c>
      <c r="O175" s="886" t="str">
        <f t="shared" ref="O175" si="194">IF(N175="yes","S","")</f>
        <v/>
      </c>
      <c r="Q175" s="1131" t="str">
        <f t="shared" ref="Q175" si="195">IF(M175=0,"",IF(M175=24,"","Shot count Error"))</f>
        <v/>
      </c>
      <c r="R175" s="1132"/>
    </row>
    <row r="176" spans="1:18" ht="17.100000000000001" customHeight="1" thickBot="1" x14ac:dyDescent="0.3">
      <c r="A176" s="1010" t="s">
        <v>253</v>
      </c>
      <c r="B176" s="297">
        <v>9</v>
      </c>
      <c r="C176" s="966" t="s">
        <v>153</v>
      </c>
      <c r="D176" s="297">
        <v>168</v>
      </c>
      <c r="E176" s="744" t="s">
        <v>17</v>
      </c>
      <c r="F176" s="340">
        <v>0</v>
      </c>
      <c r="G176" s="280">
        <v>10</v>
      </c>
      <c r="H176" s="280">
        <v>12</v>
      </c>
      <c r="I176" s="280">
        <v>18</v>
      </c>
      <c r="J176" s="294">
        <v>14</v>
      </c>
      <c r="K176" s="747">
        <v>6</v>
      </c>
      <c r="L176" s="278">
        <f t="shared" si="132"/>
        <v>54</v>
      </c>
      <c r="M176" s="296">
        <f t="shared" ref="M176:M179" si="196">(F176/5)+(G176/5)+(H176/4)+(I176/3)+(J176/2)+K176</f>
        <v>24</v>
      </c>
      <c r="N176" s="511" t="str">
        <f t="shared" si="161"/>
        <v>NO</v>
      </c>
      <c r="O176" s="886" t="str">
        <f t="shared" ref="O176:O179" si="197">IF(N176="yes","S","")</f>
        <v/>
      </c>
      <c r="Q176" s="1131" t="str">
        <f t="shared" si="131"/>
        <v/>
      </c>
      <c r="R176" s="1132"/>
    </row>
    <row r="177" spans="1:20" ht="17.100000000000001" customHeight="1" thickBot="1" x14ac:dyDescent="0.3">
      <c r="B177" s="297">
        <v>50</v>
      </c>
      <c r="C177" s="966" t="s">
        <v>260</v>
      </c>
      <c r="D177" s="297">
        <v>2233</v>
      </c>
      <c r="E177" s="744" t="s">
        <v>17</v>
      </c>
      <c r="F177" s="340">
        <v>0</v>
      </c>
      <c r="G177" s="280">
        <v>10</v>
      </c>
      <c r="H177" s="280">
        <v>8</v>
      </c>
      <c r="I177" s="280">
        <v>18</v>
      </c>
      <c r="J177" s="294">
        <v>18</v>
      </c>
      <c r="K177" s="747">
        <v>5</v>
      </c>
      <c r="L177" s="278">
        <f t="shared" si="132"/>
        <v>54</v>
      </c>
      <c r="M177" s="296">
        <f t="shared" ref="M177" si="198">(F177/5)+(G177/5)+(H177/4)+(I177/3)+(J177/2)+K177</f>
        <v>24</v>
      </c>
      <c r="N177" s="511" t="str">
        <f t="shared" ref="N177" si="199">IF(L177&gt;84,"Yes","NO")</f>
        <v>NO</v>
      </c>
      <c r="O177" s="886" t="str">
        <f t="shared" ref="O177" si="200">IF(N177="yes","S","")</f>
        <v/>
      </c>
      <c r="Q177" s="1074"/>
      <c r="R177" s="1075"/>
    </row>
    <row r="178" spans="1:20" ht="17.100000000000001" customHeight="1" thickBot="1" x14ac:dyDescent="0.3">
      <c r="B178" s="297">
        <v>40</v>
      </c>
      <c r="C178" s="966" t="s">
        <v>243</v>
      </c>
      <c r="D178" s="297">
        <v>1054</v>
      </c>
      <c r="E178" s="744" t="s">
        <v>17</v>
      </c>
      <c r="F178" s="340">
        <v>0</v>
      </c>
      <c r="G178" s="280">
        <v>0</v>
      </c>
      <c r="H178" s="280">
        <v>12</v>
      </c>
      <c r="I178" s="280">
        <v>15</v>
      </c>
      <c r="J178" s="294">
        <v>20</v>
      </c>
      <c r="K178" s="747">
        <v>6</v>
      </c>
      <c r="L178" s="278">
        <f t="shared" si="132"/>
        <v>47</v>
      </c>
      <c r="M178" s="296">
        <f t="shared" si="196"/>
        <v>24</v>
      </c>
      <c r="N178" s="511" t="str">
        <f t="shared" si="161"/>
        <v>NO</v>
      </c>
      <c r="O178" s="886" t="str">
        <f t="shared" si="197"/>
        <v/>
      </c>
      <c r="Q178" s="1131" t="str">
        <f t="shared" si="131"/>
        <v/>
      </c>
      <c r="R178" s="1132"/>
    </row>
    <row r="179" spans="1:20" ht="17.100000000000001" customHeight="1" thickBot="1" x14ac:dyDescent="0.3">
      <c r="B179" s="297"/>
      <c r="C179" s="966" t="s">
        <v>262</v>
      </c>
      <c r="D179" s="297">
        <v>569</v>
      </c>
      <c r="E179" s="744" t="s">
        <v>17</v>
      </c>
      <c r="F179" s="340">
        <v>0</v>
      </c>
      <c r="G179" s="280">
        <v>10</v>
      </c>
      <c r="H179" s="280">
        <v>8</v>
      </c>
      <c r="I179" s="280">
        <v>9</v>
      </c>
      <c r="J179" s="294">
        <v>12</v>
      </c>
      <c r="K179" s="747">
        <v>11</v>
      </c>
      <c r="L179" s="278">
        <f t="shared" si="132"/>
        <v>39</v>
      </c>
      <c r="M179" s="296">
        <f t="shared" si="196"/>
        <v>24</v>
      </c>
      <c r="N179" s="511" t="str">
        <f t="shared" si="161"/>
        <v>NO</v>
      </c>
      <c r="O179" s="886" t="str">
        <f t="shared" si="197"/>
        <v/>
      </c>
      <c r="Q179" s="1131" t="str">
        <f t="shared" si="131"/>
        <v/>
      </c>
      <c r="R179" s="1132"/>
    </row>
    <row r="180" spans="1:20" ht="17.100000000000001" customHeight="1" thickBot="1" x14ac:dyDescent="0.3">
      <c r="A180" s="1010" t="s">
        <v>253</v>
      </c>
      <c r="B180" s="297">
        <v>61</v>
      </c>
      <c r="C180" s="966" t="s">
        <v>281</v>
      </c>
      <c r="D180" s="297">
        <v>1879</v>
      </c>
      <c r="E180" s="744" t="s">
        <v>17</v>
      </c>
      <c r="F180" s="340"/>
      <c r="G180" s="280"/>
      <c r="H180" s="280"/>
      <c r="I180" s="280"/>
      <c r="J180" s="294"/>
      <c r="K180" s="747"/>
      <c r="L180" s="278">
        <f t="shared" si="132"/>
        <v>0</v>
      </c>
      <c r="M180" s="296">
        <f t="shared" ref="M180" si="201">(F180/5)+(G180/5)+(H180/4)+(I180/3)+(J180/2)+K180</f>
        <v>0</v>
      </c>
      <c r="N180" s="511" t="str">
        <f t="shared" ref="N180" si="202">IF(L180&gt;84,"Yes","NO")</f>
        <v>NO</v>
      </c>
      <c r="O180" s="886" t="str">
        <f t="shared" ref="O180" si="203">IF(N180="yes","S","")</f>
        <v/>
      </c>
      <c r="Q180" s="1131" t="str">
        <f t="shared" ref="Q180" si="204">IF(M180=0,"",IF(M180=24,"","Shot count Error"))</f>
        <v/>
      </c>
      <c r="R180" s="1132"/>
    </row>
    <row r="181" spans="1:20" ht="17.100000000000001" customHeight="1" thickBot="1" x14ac:dyDescent="0.3">
      <c r="A181" s="1010" t="s">
        <v>253</v>
      </c>
      <c r="B181" s="308" t="s">
        <v>226</v>
      </c>
      <c r="C181" s="960" t="s">
        <v>227</v>
      </c>
      <c r="D181" s="308">
        <v>1810</v>
      </c>
      <c r="E181" s="434" t="s">
        <v>17</v>
      </c>
      <c r="F181" s="352"/>
      <c r="G181" s="303"/>
      <c r="H181" s="303"/>
      <c r="I181" s="303"/>
      <c r="J181" s="301"/>
      <c r="K181" s="745"/>
      <c r="L181" s="282">
        <f t="shared" si="132"/>
        <v>0</v>
      </c>
      <c r="M181" s="306">
        <f t="shared" ref="M181" si="205">(F181/5)+(G181/5)+(H181/4)+(I181/3)+(J181/2)+K181</f>
        <v>0</v>
      </c>
      <c r="N181" s="513" t="str">
        <f t="shared" si="161"/>
        <v>NO</v>
      </c>
      <c r="O181" s="891" t="str">
        <f t="shared" ref="O181" si="206">IF(N181="yes","S","")</f>
        <v/>
      </c>
      <c r="Q181" s="1143" t="str">
        <f t="shared" si="131"/>
        <v/>
      </c>
      <c r="R181" s="1144"/>
    </row>
    <row r="182" spans="1:20" ht="24" customHeight="1" thickBot="1" x14ac:dyDescent="0.3">
      <c r="C182" s="971" t="s">
        <v>72</v>
      </c>
      <c r="D182" s="1147" t="s">
        <v>73</v>
      </c>
      <c r="E182" s="1148"/>
      <c r="F182" s="1148"/>
      <c r="G182" s="1148"/>
      <c r="H182" s="1148"/>
      <c r="I182" s="1148"/>
      <c r="J182" s="1148"/>
      <c r="K182" s="1148"/>
      <c r="L182" s="1148"/>
      <c r="M182" s="1148"/>
      <c r="N182" s="1148"/>
      <c r="O182" s="1149"/>
    </row>
    <row r="183" spans="1:20" ht="24" customHeight="1" x14ac:dyDescent="0.25">
      <c r="C183" s="995"/>
      <c r="D183" s="378"/>
      <c r="E183" s="378"/>
      <c r="F183" s="378"/>
      <c r="G183" s="378"/>
      <c r="H183" s="378"/>
      <c r="I183" s="378"/>
      <c r="J183" s="378"/>
      <c r="K183" s="378"/>
      <c r="L183" s="378"/>
      <c r="M183" s="378"/>
      <c r="N183" s="378"/>
      <c r="O183" s="378"/>
    </row>
    <row r="184" spans="1:20" ht="19.5" thickBot="1" x14ac:dyDescent="0.3"/>
    <row r="185" spans="1:20" ht="21.95" customHeight="1" thickBot="1" x14ac:dyDescent="0.3">
      <c r="C185" s="1179" t="s">
        <v>22</v>
      </c>
      <c r="D185" s="1180"/>
      <c r="E185" s="1180"/>
      <c r="F185" s="1180"/>
      <c r="G185" s="1180"/>
      <c r="H185" s="1180"/>
      <c r="I185" s="1181"/>
      <c r="J185" s="1145" t="s">
        <v>213</v>
      </c>
      <c r="K185" s="1146"/>
      <c r="L185" s="863">
        <v>24</v>
      </c>
      <c r="M185" s="1182" t="s">
        <v>221</v>
      </c>
      <c r="N185" s="1184"/>
      <c r="O185" s="849">
        <v>120</v>
      </c>
      <c r="Q185" s="1133" t="s">
        <v>216</v>
      </c>
      <c r="R185" s="1134"/>
    </row>
    <row r="186" spans="1:20" s="259" customFormat="1" ht="27" customHeight="1" thickBot="1" x14ac:dyDescent="0.3">
      <c r="A186" s="1010"/>
      <c r="B186" s="720" t="s">
        <v>168</v>
      </c>
      <c r="C186" s="1096" t="s">
        <v>0</v>
      </c>
      <c r="D186" s="1097" t="s">
        <v>1</v>
      </c>
      <c r="E186" s="430" t="s">
        <v>2</v>
      </c>
      <c r="F186" s="616" t="s">
        <v>49</v>
      </c>
      <c r="G186" s="1095">
        <v>5</v>
      </c>
      <c r="H186" s="1095">
        <v>4</v>
      </c>
      <c r="I186" s="1095">
        <v>3</v>
      </c>
      <c r="J186" s="1095">
        <v>2</v>
      </c>
      <c r="K186" s="396">
        <v>0</v>
      </c>
      <c r="L186" s="275" t="s">
        <v>9</v>
      </c>
      <c r="M186" s="379" t="s">
        <v>51</v>
      </c>
      <c r="N186" s="507" t="s">
        <v>60</v>
      </c>
      <c r="O186" s="518" t="s">
        <v>61</v>
      </c>
      <c r="Q186" s="1135"/>
      <c r="R186" s="1136"/>
      <c r="T186" s="842"/>
    </row>
    <row r="187" spans="1:20" s="259" customFormat="1" ht="20.25" customHeight="1" thickBot="1" x14ac:dyDescent="0.3">
      <c r="A187" s="1010"/>
      <c r="B187" s="347">
        <v>31</v>
      </c>
      <c r="C187" s="1098" t="s">
        <v>161</v>
      </c>
      <c r="D187" s="1099">
        <v>2149</v>
      </c>
      <c r="E187" s="1100" t="s">
        <v>18</v>
      </c>
      <c r="F187" s="345">
        <v>0</v>
      </c>
      <c r="G187" s="345">
        <v>55</v>
      </c>
      <c r="H187" s="346">
        <v>44</v>
      </c>
      <c r="I187" s="346">
        <v>3</v>
      </c>
      <c r="J187" s="346">
        <v>2</v>
      </c>
      <c r="K187" s="1101"/>
      <c r="L187" s="268">
        <f>SUM($F187:$J187)</f>
        <v>104</v>
      </c>
      <c r="M187" s="367">
        <f t="shared" ref="M187" si="207">(F187/5)+(G187/5)+(H187/4)+(I187/3)+(J187/2)+K187</f>
        <v>24</v>
      </c>
      <c r="N187" s="1129"/>
      <c r="O187" s="1130"/>
      <c r="Q187" s="1078"/>
      <c r="R187" s="1079"/>
      <c r="T187" s="842"/>
    </row>
    <row r="188" spans="1:20" ht="17.100000000000001" customHeight="1" thickBot="1" x14ac:dyDescent="0.3">
      <c r="A188" s="1010" t="s">
        <v>254</v>
      </c>
      <c r="B188" s="376">
        <v>19</v>
      </c>
      <c r="C188" s="961" t="s">
        <v>156</v>
      </c>
      <c r="D188" s="291">
        <v>1786</v>
      </c>
      <c r="E188" s="424" t="s">
        <v>14</v>
      </c>
      <c r="F188" s="311">
        <v>0</v>
      </c>
      <c r="G188" s="311">
        <v>60</v>
      </c>
      <c r="H188" s="312">
        <v>44</v>
      </c>
      <c r="I188" s="312">
        <v>3</v>
      </c>
      <c r="J188" s="312"/>
      <c r="K188" s="314"/>
      <c r="L188" s="310">
        <f t="shared" ref="L188:L189" si="208">SUM($F188:$J188)</f>
        <v>107</v>
      </c>
      <c r="M188" s="315">
        <f t="shared" ref="M188:M226" si="209">(F188/5)+(G188/5)+(H188/4)+(I188/3)+(J188/2)+K188</f>
        <v>24</v>
      </c>
      <c r="N188" s="512" t="str">
        <f>IF(L188&gt;114,"Yes","NO")</f>
        <v>NO</v>
      </c>
      <c r="O188" s="880" t="str">
        <f>IF(N188="yes","HM","")</f>
        <v/>
      </c>
      <c r="Q188" s="1131" t="str">
        <f t="shared" ref="Q188:Q226" si="210">IF(M188=0,"",IF(M188=24,"","Shot count Error"))</f>
        <v/>
      </c>
      <c r="R188" s="1132"/>
    </row>
    <row r="189" spans="1:20" ht="17.100000000000001" customHeight="1" thickBot="1" x14ac:dyDescent="0.3">
      <c r="A189" s="1010" t="s">
        <v>254</v>
      </c>
      <c r="B189" s="308"/>
      <c r="C189" s="960" t="s">
        <v>242</v>
      </c>
      <c r="D189" s="308">
        <v>1783</v>
      </c>
      <c r="E189" s="620" t="s">
        <v>14</v>
      </c>
      <c r="F189" s="302">
        <v>0</v>
      </c>
      <c r="G189" s="302">
        <v>30</v>
      </c>
      <c r="H189" s="303">
        <v>44</v>
      </c>
      <c r="I189" s="303">
        <v>21</v>
      </c>
      <c r="J189" s="303"/>
      <c r="K189" s="305"/>
      <c r="L189" s="282">
        <f t="shared" si="208"/>
        <v>95</v>
      </c>
      <c r="M189" s="306">
        <f t="shared" si="209"/>
        <v>24</v>
      </c>
      <c r="N189" s="434" t="str">
        <f>IF(L189&gt;114,"Yes","NO")</f>
        <v>NO</v>
      </c>
      <c r="O189" s="881" t="str">
        <f>IF(N189="yes","HM","")</f>
        <v/>
      </c>
      <c r="Q189" s="1131" t="str">
        <f t="shared" ref="Q189:Q196" si="211">IF(M189=0,"",IF(M189=24,"","Shot count Error"))</f>
        <v/>
      </c>
      <c r="R189" s="1132"/>
    </row>
    <row r="190" spans="1:20" ht="17.100000000000001" customHeight="1" thickBot="1" x14ac:dyDescent="0.3">
      <c r="A190" s="1010" t="s">
        <v>254</v>
      </c>
      <c r="B190" s="291">
        <v>17</v>
      </c>
      <c r="C190" s="961" t="s">
        <v>236</v>
      </c>
      <c r="D190" s="291">
        <v>786</v>
      </c>
      <c r="E190" s="430" t="s">
        <v>15</v>
      </c>
      <c r="F190" s="603">
        <v>0</v>
      </c>
      <c r="G190" s="285">
        <v>60</v>
      </c>
      <c r="H190" s="286">
        <v>20</v>
      </c>
      <c r="I190" s="286">
        <v>12</v>
      </c>
      <c r="J190" s="286">
        <v>6</v>
      </c>
      <c r="K190" s="396"/>
      <c r="L190" s="275">
        <f t="shared" ref="L190:L226" si="212">SUM($F190:$J190)</f>
        <v>98</v>
      </c>
      <c r="M190" s="276">
        <f t="shared" ref="M190:M194" si="213">(F190/5)+(G190/5)+(H190/4)+(I190/3)+(J190/2)+K190</f>
        <v>24</v>
      </c>
      <c r="N190" s="512" t="str">
        <f>IF(L190&gt;109,"Yes","NO")</f>
        <v>NO</v>
      </c>
      <c r="O190" s="880" t="str">
        <f>IF(N190="yes","M","")</f>
        <v/>
      </c>
      <c r="Q190" s="1131" t="str">
        <f t="shared" si="211"/>
        <v/>
      </c>
      <c r="R190" s="1132"/>
    </row>
    <row r="191" spans="1:20" ht="17.100000000000001" customHeight="1" thickBot="1" x14ac:dyDescent="0.3">
      <c r="A191" s="1010" t="s">
        <v>254</v>
      </c>
      <c r="B191" s="327" t="s">
        <v>186</v>
      </c>
      <c r="C191" s="967" t="s">
        <v>187</v>
      </c>
      <c r="D191" s="327">
        <v>1475</v>
      </c>
      <c r="E191" s="431" t="s">
        <v>15</v>
      </c>
      <c r="F191" s="357">
        <v>0</v>
      </c>
      <c r="G191" s="319">
        <v>35</v>
      </c>
      <c r="H191" s="320">
        <v>40</v>
      </c>
      <c r="I191" s="320">
        <v>18</v>
      </c>
      <c r="J191" s="320">
        <v>2</v>
      </c>
      <c r="K191" s="354"/>
      <c r="L191" s="295">
        <f t="shared" si="212"/>
        <v>95</v>
      </c>
      <c r="M191" s="321">
        <f t="shared" ref="M191" si="214">(F191/5)+(G191/5)+(H191/4)+(I191/3)+(J191/2)+K191</f>
        <v>24</v>
      </c>
      <c r="N191" s="755" t="str">
        <f>IF(L191&gt;114,"Yes","NO")</f>
        <v>NO</v>
      </c>
      <c r="O191" s="878" t="str">
        <f>IF(N191="yes","M","")</f>
        <v/>
      </c>
      <c r="Q191" s="1131" t="str">
        <f t="shared" si="211"/>
        <v/>
      </c>
      <c r="R191" s="1132"/>
    </row>
    <row r="192" spans="1:20" ht="17.100000000000001" customHeight="1" thickBot="1" x14ac:dyDescent="0.3">
      <c r="A192" s="1010" t="s">
        <v>254</v>
      </c>
      <c r="B192" s="297">
        <v>7</v>
      </c>
      <c r="C192" s="966" t="s">
        <v>237</v>
      </c>
      <c r="D192" s="297">
        <v>3624</v>
      </c>
      <c r="E192" s="431" t="s">
        <v>15</v>
      </c>
      <c r="F192" s="357">
        <v>0</v>
      </c>
      <c r="G192" s="319">
        <v>25</v>
      </c>
      <c r="H192" s="320">
        <v>28</v>
      </c>
      <c r="I192" s="320">
        <v>18</v>
      </c>
      <c r="J192" s="320">
        <v>12</v>
      </c>
      <c r="K192" s="1001"/>
      <c r="L192" s="310">
        <f t="shared" si="212"/>
        <v>83</v>
      </c>
      <c r="M192" s="315">
        <f t="shared" ref="M192:M193" si="215">(F192/5)+(G192/5)+(H192/4)+(I192/3)+(J192/2)+K192</f>
        <v>24</v>
      </c>
      <c r="N192" s="510" t="str">
        <f t="shared" ref="N192:N193" si="216">IF(L192&gt;109,"Yes","NO")</f>
        <v>NO</v>
      </c>
      <c r="O192" s="877" t="str">
        <f t="shared" ref="O192:O193" si="217">IF(N192="yes","M","")</f>
        <v/>
      </c>
      <c r="Q192" s="1131" t="str">
        <f t="shared" si="211"/>
        <v/>
      </c>
      <c r="R192" s="1132"/>
    </row>
    <row r="193" spans="1:18" ht="17.100000000000001" customHeight="1" thickBot="1" x14ac:dyDescent="0.3">
      <c r="A193" s="1010" t="s">
        <v>254</v>
      </c>
      <c r="B193" s="327">
        <v>38</v>
      </c>
      <c r="C193" s="967" t="s">
        <v>229</v>
      </c>
      <c r="D193" s="327">
        <v>2434</v>
      </c>
      <c r="E193" s="431" t="s">
        <v>15</v>
      </c>
      <c r="F193" s="357">
        <v>0</v>
      </c>
      <c r="G193" s="319">
        <v>15</v>
      </c>
      <c r="H193" s="320">
        <v>32</v>
      </c>
      <c r="I193" s="320">
        <v>27</v>
      </c>
      <c r="J193" s="320">
        <v>6</v>
      </c>
      <c r="K193" s="322">
        <v>1</v>
      </c>
      <c r="L193" s="295">
        <f t="shared" si="212"/>
        <v>80</v>
      </c>
      <c r="M193" s="321">
        <f t="shared" si="215"/>
        <v>24</v>
      </c>
      <c r="N193" s="755" t="str">
        <f t="shared" si="216"/>
        <v>NO</v>
      </c>
      <c r="O193" s="878" t="str">
        <f t="shared" si="217"/>
        <v/>
      </c>
      <c r="Q193" s="1131" t="str">
        <f t="shared" si="211"/>
        <v/>
      </c>
      <c r="R193" s="1132"/>
    </row>
    <row r="194" spans="1:18" ht="17.100000000000001" customHeight="1" thickBot="1" x14ac:dyDescent="0.3">
      <c r="A194" s="1010" t="s">
        <v>254</v>
      </c>
      <c r="B194" s="291">
        <v>13</v>
      </c>
      <c r="C194" s="961" t="s">
        <v>174</v>
      </c>
      <c r="D194" s="291">
        <v>80</v>
      </c>
      <c r="E194" s="432" t="s">
        <v>15</v>
      </c>
      <c r="F194" s="802">
        <v>0</v>
      </c>
      <c r="G194" s="325">
        <v>20</v>
      </c>
      <c r="H194" s="326">
        <v>28</v>
      </c>
      <c r="I194" s="326">
        <v>9</v>
      </c>
      <c r="J194" s="326">
        <v>4</v>
      </c>
      <c r="K194" s="785">
        <v>8</v>
      </c>
      <c r="L194" s="289">
        <f t="shared" si="212"/>
        <v>61</v>
      </c>
      <c r="M194" s="287">
        <f t="shared" si="213"/>
        <v>24</v>
      </c>
      <c r="N194" s="433" t="str">
        <f>IF(L194&gt;109,"Yes","NO")</f>
        <v>NO</v>
      </c>
      <c r="O194" s="884" t="str">
        <f>IF(N194="yes","M","")</f>
        <v/>
      </c>
      <c r="Q194" s="1131" t="str">
        <f t="shared" si="211"/>
        <v/>
      </c>
      <c r="R194" s="1132"/>
    </row>
    <row r="195" spans="1:18" ht="17.100000000000001" customHeight="1" thickBot="1" x14ac:dyDescent="0.3">
      <c r="A195" s="1010" t="s">
        <v>254</v>
      </c>
      <c r="B195" s="308">
        <v>22</v>
      </c>
      <c r="C195" s="960" t="s">
        <v>150</v>
      </c>
      <c r="D195" s="308">
        <v>2138</v>
      </c>
      <c r="E195" s="423" t="s">
        <v>15</v>
      </c>
      <c r="F195" s="352"/>
      <c r="G195" s="302"/>
      <c r="H195" s="303"/>
      <c r="I195" s="303"/>
      <c r="J195" s="303"/>
      <c r="K195" s="381"/>
      <c r="L195" s="282">
        <f t="shared" si="212"/>
        <v>0</v>
      </c>
      <c r="M195" s="296">
        <f t="shared" si="209"/>
        <v>0</v>
      </c>
      <c r="N195" s="511" t="str">
        <f>IF(L195&gt;109,"Yes","NO")</f>
        <v>NO</v>
      </c>
      <c r="O195" s="881" t="str">
        <f>IF(N195="yes","M","")</f>
        <v/>
      </c>
      <c r="Q195" s="1131" t="str">
        <f t="shared" si="211"/>
        <v/>
      </c>
      <c r="R195" s="1132"/>
    </row>
    <row r="196" spans="1:18" ht="17.100000000000001" customHeight="1" thickBot="1" x14ac:dyDescent="0.3">
      <c r="A196" s="1010" t="s">
        <v>254</v>
      </c>
      <c r="B196" s="291" t="s">
        <v>200</v>
      </c>
      <c r="C196" s="961" t="s">
        <v>201</v>
      </c>
      <c r="D196" s="290">
        <v>2296</v>
      </c>
      <c r="E196" s="432" t="s">
        <v>16</v>
      </c>
      <c r="F196" s="311">
        <v>0</v>
      </c>
      <c r="G196" s="312">
        <v>55</v>
      </c>
      <c r="H196" s="312">
        <v>28</v>
      </c>
      <c r="I196" s="312">
        <v>12</v>
      </c>
      <c r="J196" s="313">
        <v>4</v>
      </c>
      <c r="K196" s="314"/>
      <c r="L196" s="1116">
        <f t="shared" ref="L196:L204" si="218">SUM($F196:$J196)</f>
        <v>99</v>
      </c>
      <c r="M196" s="1122">
        <f t="shared" si="209"/>
        <v>24</v>
      </c>
      <c r="N196" s="422" t="str">
        <f>IF(L196&gt;102,"Yes","NO")</f>
        <v>NO</v>
      </c>
      <c r="O196" s="1119" t="str">
        <f>IF(N196="yes","G","")</f>
        <v/>
      </c>
      <c r="Q196" s="1131" t="str">
        <f t="shared" si="211"/>
        <v/>
      </c>
      <c r="R196" s="1132"/>
    </row>
    <row r="197" spans="1:18" ht="17.100000000000001" customHeight="1" x14ac:dyDescent="0.25">
      <c r="A197" s="1010" t="s">
        <v>254</v>
      </c>
      <c r="B197" s="327">
        <v>23</v>
      </c>
      <c r="C197" s="967" t="s">
        <v>239</v>
      </c>
      <c r="D197" s="327">
        <v>1775</v>
      </c>
      <c r="E197" s="431" t="s">
        <v>16</v>
      </c>
      <c r="F197" s="319">
        <v>0</v>
      </c>
      <c r="G197" s="320">
        <v>50</v>
      </c>
      <c r="H197" s="320">
        <v>28</v>
      </c>
      <c r="I197" s="320">
        <v>15</v>
      </c>
      <c r="J197" s="335">
        <v>4</v>
      </c>
      <c r="K197" s="354"/>
      <c r="L197" s="1117">
        <f t="shared" si="218"/>
        <v>97</v>
      </c>
      <c r="M197" s="1123">
        <f t="shared" si="209"/>
        <v>24</v>
      </c>
      <c r="N197" s="431" t="str">
        <f t="shared" ref="N197:N198" si="219">IF(L197&gt;102,"Yes","NO")</f>
        <v>NO</v>
      </c>
      <c r="O197" s="1120" t="str">
        <f t="shared" ref="O197:O203" si="220">IF(N197="yes","G","")</f>
        <v/>
      </c>
      <c r="Q197" s="1131" t="str">
        <f t="shared" si="210"/>
        <v/>
      </c>
      <c r="R197" s="1132"/>
    </row>
    <row r="198" spans="1:18" ht="17.100000000000001" customHeight="1" thickBot="1" x14ac:dyDescent="0.3">
      <c r="A198" s="1010" t="s">
        <v>254</v>
      </c>
      <c r="B198" s="376">
        <v>27</v>
      </c>
      <c r="C198" s="968" t="s">
        <v>246</v>
      </c>
      <c r="D198" s="376">
        <v>1041</v>
      </c>
      <c r="E198" s="431" t="s">
        <v>16</v>
      </c>
      <c r="F198" s="1115">
        <v>0</v>
      </c>
      <c r="G198" s="320">
        <v>40</v>
      </c>
      <c r="H198" s="320">
        <v>40</v>
      </c>
      <c r="I198" s="320">
        <v>15</v>
      </c>
      <c r="J198" s="1115">
        <v>2</v>
      </c>
      <c r="K198" s="354"/>
      <c r="L198" s="1117">
        <f t="shared" si="218"/>
        <v>97</v>
      </c>
      <c r="M198" s="1123">
        <f t="shared" si="209"/>
        <v>24</v>
      </c>
      <c r="N198" s="431" t="str">
        <f t="shared" si="219"/>
        <v>NO</v>
      </c>
    </row>
    <row r="199" spans="1:18" ht="17.100000000000001" customHeight="1" thickBot="1" x14ac:dyDescent="0.3">
      <c r="A199" s="1010" t="s">
        <v>254</v>
      </c>
      <c r="B199" s="376" t="s">
        <v>202</v>
      </c>
      <c r="C199" s="968" t="s">
        <v>203</v>
      </c>
      <c r="D199" s="376">
        <v>1412</v>
      </c>
      <c r="E199" s="431" t="s">
        <v>16</v>
      </c>
      <c r="F199" s="319">
        <v>0</v>
      </c>
      <c r="G199" s="320">
        <v>50</v>
      </c>
      <c r="H199" s="320">
        <v>16</v>
      </c>
      <c r="I199" s="320">
        <v>24</v>
      </c>
      <c r="J199" s="335">
        <v>4</v>
      </c>
      <c r="K199" s="354"/>
      <c r="L199" s="1117">
        <f t="shared" si="218"/>
        <v>94</v>
      </c>
      <c r="M199" s="1123">
        <f t="shared" si="209"/>
        <v>24</v>
      </c>
      <c r="N199" s="431" t="str">
        <f t="shared" ref="N199" si="221">IF(L199&gt;102,"Yes","NO")</f>
        <v>NO</v>
      </c>
      <c r="O199" s="1120" t="str">
        <f t="shared" ref="O199" si="222">IF(N199="yes","G","")</f>
        <v/>
      </c>
      <c r="Q199" s="1131" t="str">
        <f t="shared" ref="Q199" si="223">IF(M199=0,"",IF(M199=24,"","Shot count Error"))</f>
        <v/>
      </c>
      <c r="R199" s="1132"/>
    </row>
    <row r="200" spans="1:18" ht="17.100000000000001" customHeight="1" thickBot="1" x14ac:dyDescent="0.3">
      <c r="A200" s="1010" t="s">
        <v>254</v>
      </c>
      <c r="B200" s="376" t="s">
        <v>182</v>
      </c>
      <c r="C200" s="968" t="s">
        <v>183</v>
      </c>
      <c r="D200" s="376">
        <v>921</v>
      </c>
      <c r="E200" s="431" t="s">
        <v>16</v>
      </c>
      <c r="F200" s="319">
        <v>0</v>
      </c>
      <c r="G200" s="320">
        <v>50</v>
      </c>
      <c r="H200" s="320">
        <v>16</v>
      </c>
      <c r="I200" s="320">
        <v>24</v>
      </c>
      <c r="J200" s="335">
        <v>4</v>
      </c>
      <c r="K200" s="354"/>
      <c r="L200" s="1117">
        <f t="shared" si="218"/>
        <v>94</v>
      </c>
      <c r="M200" s="1123">
        <f t="shared" si="209"/>
        <v>24</v>
      </c>
      <c r="N200" s="431" t="str">
        <f t="shared" ref="N200" si="224">IF(L200&gt;102,"Yes","NO")</f>
        <v>NO</v>
      </c>
      <c r="O200" s="1120" t="str">
        <f t="shared" ref="O200" si="225">IF(N200="yes","G","")</f>
        <v/>
      </c>
      <c r="Q200" s="1131" t="str">
        <f t="shared" ref="Q200" si="226">IF(M200=0,"",IF(M200=24,"","Shot count Error"))</f>
        <v/>
      </c>
      <c r="R200" s="1132"/>
    </row>
    <row r="201" spans="1:18" ht="17.100000000000001" customHeight="1" thickBot="1" x14ac:dyDescent="0.3">
      <c r="A201" s="1010" t="s">
        <v>254</v>
      </c>
      <c r="B201" s="327"/>
      <c r="C201" s="968" t="s">
        <v>241</v>
      </c>
      <c r="D201" s="376">
        <v>1143</v>
      </c>
      <c r="E201" s="431" t="s">
        <v>16</v>
      </c>
      <c r="F201" s="319">
        <v>0</v>
      </c>
      <c r="G201" s="320">
        <v>30</v>
      </c>
      <c r="H201" s="320">
        <v>20</v>
      </c>
      <c r="I201" s="320">
        <v>30</v>
      </c>
      <c r="J201" s="335">
        <v>6</v>
      </c>
      <c r="K201" s="354"/>
      <c r="L201" s="1117">
        <f t="shared" si="218"/>
        <v>86</v>
      </c>
      <c r="M201" s="1123">
        <f t="shared" si="209"/>
        <v>24</v>
      </c>
      <c r="N201" s="431" t="str">
        <f t="shared" ref="N201" si="227">IF(L201&gt;102,"Yes","NO")</f>
        <v>NO</v>
      </c>
      <c r="O201" s="1120" t="str">
        <f t="shared" si="220"/>
        <v/>
      </c>
      <c r="Q201" s="1131" t="str">
        <f t="shared" si="210"/>
        <v/>
      </c>
      <c r="R201" s="1132"/>
    </row>
    <row r="202" spans="1:18" ht="17.100000000000001" customHeight="1" thickBot="1" x14ac:dyDescent="0.3">
      <c r="A202" s="1010" t="s">
        <v>254</v>
      </c>
      <c r="B202" s="376" t="s">
        <v>191</v>
      </c>
      <c r="C202" s="968" t="s">
        <v>192</v>
      </c>
      <c r="D202" s="376">
        <v>1901</v>
      </c>
      <c r="E202" s="431" t="s">
        <v>16</v>
      </c>
      <c r="F202" s="319">
        <v>0</v>
      </c>
      <c r="G202" s="320">
        <v>10</v>
      </c>
      <c r="H202" s="320">
        <v>36</v>
      </c>
      <c r="I202" s="320">
        <v>24</v>
      </c>
      <c r="J202" s="335">
        <v>10</v>
      </c>
      <c r="K202" s="354"/>
      <c r="L202" s="1117">
        <f t="shared" si="218"/>
        <v>80</v>
      </c>
      <c r="M202" s="1123">
        <f t="shared" si="209"/>
        <v>24</v>
      </c>
      <c r="N202" s="431" t="str">
        <f t="shared" ref="N202" si="228">IF(L202&gt;102,"Yes","NO")</f>
        <v>NO</v>
      </c>
      <c r="O202" s="1120" t="str">
        <f t="shared" ref="O202" si="229">IF(N202="yes","G","")</f>
        <v/>
      </c>
      <c r="Q202" s="1131" t="str">
        <f t="shared" ref="Q202" si="230">IF(M202=0,"",IF(M202=24,"","Shot count Error"))</f>
        <v/>
      </c>
      <c r="R202" s="1132"/>
    </row>
    <row r="203" spans="1:18" ht="17.100000000000001" customHeight="1" thickBot="1" x14ac:dyDescent="0.3">
      <c r="A203" s="1010" t="s">
        <v>254</v>
      </c>
      <c r="B203" s="28" t="s">
        <v>193</v>
      </c>
      <c r="C203" s="968" t="s">
        <v>194</v>
      </c>
      <c r="D203" s="28">
        <v>1628</v>
      </c>
      <c r="E203" s="424" t="s">
        <v>16</v>
      </c>
      <c r="F203" s="311">
        <v>0</v>
      </c>
      <c r="G203" s="312">
        <v>10</v>
      </c>
      <c r="H203" s="312">
        <v>16</v>
      </c>
      <c r="I203" s="1053">
        <v>24</v>
      </c>
      <c r="J203" s="313">
        <v>14</v>
      </c>
      <c r="K203" s="314">
        <v>3</v>
      </c>
      <c r="L203" s="1116">
        <f t="shared" si="218"/>
        <v>64</v>
      </c>
      <c r="M203" s="1123">
        <f t="shared" si="209"/>
        <v>24</v>
      </c>
      <c r="N203" s="431" t="str">
        <f t="shared" ref="N203" si="231">IF(L203&gt;102,"Yes","NO")</f>
        <v>NO</v>
      </c>
      <c r="O203" s="1119" t="str">
        <f t="shared" si="220"/>
        <v/>
      </c>
      <c r="Q203" s="1131" t="str">
        <f t="shared" si="210"/>
        <v/>
      </c>
      <c r="R203" s="1132"/>
    </row>
    <row r="204" spans="1:18" ht="17.100000000000001" customHeight="1" thickBot="1" x14ac:dyDescent="0.3">
      <c r="A204" s="1010" t="s">
        <v>254</v>
      </c>
      <c r="B204" s="308">
        <v>52</v>
      </c>
      <c r="C204" s="960" t="s">
        <v>77</v>
      </c>
      <c r="D204" s="308">
        <v>1549</v>
      </c>
      <c r="E204" s="423" t="s">
        <v>16</v>
      </c>
      <c r="F204" s="302">
        <v>0</v>
      </c>
      <c r="G204" s="303">
        <v>10</v>
      </c>
      <c r="H204" s="303">
        <v>28</v>
      </c>
      <c r="I204" s="303">
        <v>15</v>
      </c>
      <c r="J204" s="304">
        <v>10</v>
      </c>
      <c r="K204" s="305">
        <v>5</v>
      </c>
      <c r="L204" s="1118">
        <f t="shared" si="218"/>
        <v>63</v>
      </c>
      <c r="M204" s="1124">
        <f t="shared" si="209"/>
        <v>24</v>
      </c>
      <c r="N204" s="423" t="str">
        <f t="shared" ref="N204" si="232">IF(L204&gt;102,"Yes","NO")</f>
        <v>NO</v>
      </c>
      <c r="O204" s="1121" t="str">
        <f t="shared" ref="O204" si="233">IF(N204="yes","G","")</f>
        <v/>
      </c>
      <c r="Q204" s="1131" t="str">
        <f t="shared" ref="Q204" si="234">IF(M204=0,"",IF(M204=24,"","Shot count Error"))</f>
        <v/>
      </c>
      <c r="R204" s="1132"/>
    </row>
    <row r="205" spans="1:18" ht="17.100000000000001" customHeight="1" thickBot="1" x14ac:dyDescent="0.3">
      <c r="A205" s="1010" t="s">
        <v>254</v>
      </c>
      <c r="B205" s="376" t="s">
        <v>184</v>
      </c>
      <c r="C205" s="968" t="s">
        <v>185</v>
      </c>
      <c r="D205" s="376">
        <v>1821</v>
      </c>
      <c r="E205" s="427" t="s">
        <v>17</v>
      </c>
      <c r="F205" s="382">
        <v>0</v>
      </c>
      <c r="G205" s="312">
        <v>35</v>
      </c>
      <c r="H205" s="312">
        <v>32</v>
      </c>
      <c r="I205" s="312">
        <v>21</v>
      </c>
      <c r="J205" s="313">
        <v>4</v>
      </c>
      <c r="K205" s="314"/>
      <c r="L205" s="310">
        <f t="shared" si="212"/>
        <v>92</v>
      </c>
      <c r="M205" s="315">
        <f t="shared" si="209"/>
        <v>24</v>
      </c>
      <c r="N205" s="514" t="str">
        <f>IF(L205&gt;85,"Yes","NO")</f>
        <v>Yes</v>
      </c>
      <c r="O205" s="877" t="str">
        <f t="shared" ref="O205:O226" si="235">IF(N205="yes","S","")</f>
        <v>S</v>
      </c>
      <c r="Q205" s="1131" t="str">
        <f t="shared" si="210"/>
        <v/>
      </c>
      <c r="R205" s="1132"/>
    </row>
    <row r="206" spans="1:18" ht="17.100000000000001" customHeight="1" thickBot="1" x14ac:dyDescent="0.3">
      <c r="A206" s="1010" t="s">
        <v>254</v>
      </c>
      <c r="B206" s="327" t="s">
        <v>222</v>
      </c>
      <c r="C206" s="968" t="s">
        <v>230</v>
      </c>
      <c r="D206" s="376">
        <v>1118</v>
      </c>
      <c r="E206" s="427" t="s">
        <v>17</v>
      </c>
      <c r="F206" s="382">
        <v>0</v>
      </c>
      <c r="G206" s="312">
        <v>35</v>
      </c>
      <c r="H206" s="312">
        <v>24</v>
      </c>
      <c r="I206" s="312">
        <v>27</v>
      </c>
      <c r="J206" s="313">
        <v>4</v>
      </c>
      <c r="K206" s="314"/>
      <c r="L206" s="295">
        <f t="shared" si="212"/>
        <v>90</v>
      </c>
      <c r="M206" s="321">
        <f t="shared" si="209"/>
        <v>24</v>
      </c>
      <c r="N206" s="510" t="str">
        <f>IF(L206&gt;85,"Yes","NO")</f>
        <v>Yes</v>
      </c>
      <c r="O206" s="877" t="str">
        <f t="shared" si="235"/>
        <v>S</v>
      </c>
      <c r="Q206" s="1131" t="str">
        <f t="shared" si="210"/>
        <v/>
      </c>
      <c r="R206" s="1132"/>
    </row>
    <row r="207" spans="1:18" ht="17.100000000000001" customHeight="1" thickBot="1" x14ac:dyDescent="0.3">
      <c r="A207" s="1010" t="s">
        <v>254</v>
      </c>
      <c r="B207" s="327" t="s">
        <v>196</v>
      </c>
      <c r="C207" s="967" t="s">
        <v>197</v>
      </c>
      <c r="D207" s="327">
        <v>2035</v>
      </c>
      <c r="E207" s="431" t="s">
        <v>17</v>
      </c>
      <c r="F207" s="311">
        <v>0</v>
      </c>
      <c r="G207" s="312">
        <v>25</v>
      </c>
      <c r="H207" s="312">
        <v>36</v>
      </c>
      <c r="I207" s="312">
        <v>18</v>
      </c>
      <c r="J207" s="313">
        <v>8</v>
      </c>
      <c r="K207" s="314"/>
      <c r="L207" s="295">
        <f t="shared" si="212"/>
        <v>87</v>
      </c>
      <c r="M207" s="321">
        <f t="shared" ref="M207" si="236">(F207/5)+(G207/5)+(H207/4)+(I207/3)+(J207/2)+K207</f>
        <v>24</v>
      </c>
      <c r="N207" s="510" t="str">
        <f>IF(L207&gt;85,"Yes","NO")</f>
        <v>Yes</v>
      </c>
      <c r="O207" s="877" t="str">
        <f t="shared" ref="O207" si="237">IF(N207="yes","S","")</f>
        <v>S</v>
      </c>
      <c r="Q207" s="1131" t="str">
        <f t="shared" ref="Q207" si="238">IF(M207=0,"",IF(M207=24,"","Shot count Error"))</f>
        <v/>
      </c>
      <c r="R207" s="1132"/>
    </row>
    <row r="208" spans="1:18" ht="17.100000000000001" customHeight="1" thickBot="1" x14ac:dyDescent="0.3">
      <c r="A208" s="1010" t="s">
        <v>254</v>
      </c>
      <c r="B208" s="327">
        <v>55</v>
      </c>
      <c r="C208" s="968" t="s">
        <v>266</v>
      </c>
      <c r="D208" s="376">
        <v>1982</v>
      </c>
      <c r="E208" s="424" t="s">
        <v>17</v>
      </c>
      <c r="F208" s="357">
        <v>0</v>
      </c>
      <c r="G208" s="319">
        <v>25</v>
      </c>
      <c r="H208" s="320">
        <v>28</v>
      </c>
      <c r="I208" s="1073">
        <v>30</v>
      </c>
      <c r="J208" s="335">
        <v>4</v>
      </c>
      <c r="K208" s="322"/>
      <c r="L208" s="295">
        <f t="shared" si="212"/>
        <v>87</v>
      </c>
      <c r="M208" s="321">
        <f t="shared" si="209"/>
        <v>24</v>
      </c>
      <c r="N208" s="514" t="str">
        <f>IF(L208&gt;84,"Yes","NO")</f>
        <v>Yes</v>
      </c>
      <c r="O208" s="877" t="str">
        <f t="shared" si="235"/>
        <v>S</v>
      </c>
      <c r="Q208" s="1131" t="str">
        <f t="shared" si="210"/>
        <v/>
      </c>
      <c r="R208" s="1132"/>
    </row>
    <row r="209" spans="1:18" ht="17.100000000000001" customHeight="1" thickBot="1" x14ac:dyDescent="0.3">
      <c r="A209" s="1010" t="s">
        <v>254</v>
      </c>
      <c r="B209" s="297"/>
      <c r="C209" s="968" t="s">
        <v>111</v>
      </c>
      <c r="D209" s="376">
        <v>1465</v>
      </c>
      <c r="E209" s="424" t="s">
        <v>17</v>
      </c>
      <c r="F209" s="357">
        <v>0</v>
      </c>
      <c r="G209" s="319">
        <v>30</v>
      </c>
      <c r="H209" s="320">
        <v>24</v>
      </c>
      <c r="I209" s="320">
        <v>24</v>
      </c>
      <c r="J209" s="335">
        <v>8</v>
      </c>
      <c r="K209" s="322"/>
      <c r="L209" s="295">
        <f t="shared" si="212"/>
        <v>86</v>
      </c>
      <c r="M209" s="321">
        <f t="shared" ref="M209" si="239">(F209/5)+(G209/5)+(H209/4)+(I209/3)+(J209/2)+K209</f>
        <v>24</v>
      </c>
      <c r="N209" s="514" t="str">
        <f>IF(L209&gt;84,"Yes","NO")</f>
        <v>Yes</v>
      </c>
      <c r="O209" s="877" t="str">
        <f t="shared" ref="O209" si="240">IF(N209="yes","S","")</f>
        <v>S</v>
      </c>
      <c r="Q209" s="1131" t="str">
        <f t="shared" ref="Q209" si="241">IF(M209=0,"",IF(M209=24,"","Shot count Error"))</f>
        <v/>
      </c>
      <c r="R209" s="1132"/>
    </row>
    <row r="210" spans="1:18" ht="17.100000000000001" customHeight="1" thickBot="1" x14ac:dyDescent="0.3">
      <c r="A210" s="1010" t="s">
        <v>254</v>
      </c>
      <c r="B210" s="297">
        <v>18</v>
      </c>
      <c r="C210" s="968" t="s">
        <v>152</v>
      </c>
      <c r="D210" s="376">
        <v>1473</v>
      </c>
      <c r="E210" s="428" t="s">
        <v>17</v>
      </c>
      <c r="F210" s="340">
        <v>0</v>
      </c>
      <c r="G210" s="280">
        <v>35</v>
      </c>
      <c r="H210" s="280">
        <v>28</v>
      </c>
      <c r="I210" s="280">
        <v>12</v>
      </c>
      <c r="J210" s="277">
        <v>10</v>
      </c>
      <c r="K210" s="281">
        <v>1</v>
      </c>
      <c r="L210" s="278">
        <f t="shared" si="212"/>
        <v>85</v>
      </c>
      <c r="M210" s="296">
        <f t="shared" ref="M210:M211" si="242">(F210/5)+(G210/5)+(H210/4)+(I210/3)+(J210/2)+K210</f>
        <v>24</v>
      </c>
      <c r="N210" s="510" t="str">
        <f>IF(L210&gt;84,"Yes","NO")</f>
        <v>Yes</v>
      </c>
      <c r="O210" s="877" t="str">
        <f t="shared" si="235"/>
        <v>S</v>
      </c>
      <c r="Q210" s="1131" t="str">
        <f t="shared" si="210"/>
        <v/>
      </c>
      <c r="R210" s="1132"/>
    </row>
    <row r="211" spans="1:18" ht="17.100000000000001" customHeight="1" thickBot="1" x14ac:dyDescent="0.3">
      <c r="A211" s="1010" t="s">
        <v>254</v>
      </c>
      <c r="B211" s="297">
        <v>24</v>
      </c>
      <c r="C211" s="968" t="s">
        <v>170</v>
      </c>
      <c r="D211" s="376">
        <v>1477</v>
      </c>
      <c r="E211" s="428" t="s">
        <v>17</v>
      </c>
      <c r="F211" s="340">
        <v>0</v>
      </c>
      <c r="G211" s="280">
        <v>15</v>
      </c>
      <c r="H211" s="280">
        <v>32</v>
      </c>
      <c r="I211" s="280">
        <v>24</v>
      </c>
      <c r="J211" s="277">
        <v>8</v>
      </c>
      <c r="K211" s="281">
        <v>1</v>
      </c>
      <c r="L211" s="278">
        <f t="shared" si="212"/>
        <v>79</v>
      </c>
      <c r="M211" s="296">
        <f t="shared" si="242"/>
        <v>24</v>
      </c>
      <c r="N211" s="510" t="str">
        <f>IF(L211&gt;84,"Yes","NO")</f>
        <v>NO</v>
      </c>
      <c r="O211" s="877" t="str">
        <f t="shared" si="235"/>
        <v/>
      </c>
      <c r="Q211" s="1131" t="str">
        <f t="shared" si="210"/>
        <v/>
      </c>
      <c r="R211" s="1132"/>
    </row>
    <row r="212" spans="1:18" ht="17.100000000000001" customHeight="1" thickBot="1" x14ac:dyDescent="0.3">
      <c r="A212" s="1010" t="s">
        <v>254</v>
      </c>
      <c r="B212" s="297">
        <v>1</v>
      </c>
      <c r="C212" s="967" t="s">
        <v>114</v>
      </c>
      <c r="D212" s="297">
        <v>2021</v>
      </c>
      <c r="E212" s="428" t="s">
        <v>17</v>
      </c>
      <c r="F212" s="340">
        <v>0</v>
      </c>
      <c r="G212" s="280">
        <v>15</v>
      </c>
      <c r="H212" s="280">
        <v>24</v>
      </c>
      <c r="I212" s="280">
        <v>27</v>
      </c>
      <c r="J212" s="277">
        <v>12</v>
      </c>
      <c r="K212" s="281"/>
      <c r="L212" s="278">
        <f t="shared" si="212"/>
        <v>78</v>
      </c>
      <c r="M212" s="296">
        <f t="shared" ref="M212:M214" si="243">(F212/5)+(G212/5)+(H212/4)+(I212/3)+(J212/2)+K212</f>
        <v>24</v>
      </c>
      <c r="N212" s="510" t="str">
        <f t="shared" ref="N212:N214" si="244">IF(L212&gt;84,"Yes","NO")</f>
        <v>NO</v>
      </c>
      <c r="O212" s="877" t="str">
        <f t="shared" ref="O212:O214" si="245">IF(N212="yes","S","")</f>
        <v/>
      </c>
      <c r="Q212" s="1131" t="str">
        <f t="shared" si="210"/>
        <v/>
      </c>
      <c r="R212" s="1132"/>
    </row>
    <row r="213" spans="1:18" ht="17.100000000000001" customHeight="1" thickBot="1" x14ac:dyDescent="0.3">
      <c r="A213" s="1010" t="s">
        <v>254</v>
      </c>
      <c r="B213" s="327">
        <v>49</v>
      </c>
      <c r="C213" s="967" t="s">
        <v>261</v>
      </c>
      <c r="D213" s="327">
        <v>1624</v>
      </c>
      <c r="E213" s="428" t="s">
        <v>17</v>
      </c>
      <c r="F213" s="357">
        <v>0</v>
      </c>
      <c r="G213" s="320">
        <v>10</v>
      </c>
      <c r="H213" s="320">
        <v>20</v>
      </c>
      <c r="I213" s="320">
        <v>30</v>
      </c>
      <c r="J213" s="335">
        <v>12</v>
      </c>
      <c r="K213" s="1027">
        <v>1</v>
      </c>
      <c r="L213" s="295">
        <f t="shared" si="212"/>
        <v>72</v>
      </c>
      <c r="M213" s="321">
        <f t="shared" si="243"/>
        <v>24</v>
      </c>
      <c r="N213" s="755" t="str">
        <f t="shared" si="244"/>
        <v>NO</v>
      </c>
      <c r="O213" s="878" t="str">
        <f t="shared" si="245"/>
        <v/>
      </c>
      <c r="Q213" s="1131" t="str">
        <f t="shared" si="210"/>
        <v/>
      </c>
      <c r="R213" s="1132"/>
    </row>
    <row r="214" spans="1:18" ht="17.100000000000001" customHeight="1" thickBot="1" x14ac:dyDescent="0.3">
      <c r="A214" s="1010" t="s">
        <v>254</v>
      </c>
      <c r="B214" s="291">
        <v>29</v>
      </c>
      <c r="C214" s="968" t="s">
        <v>140</v>
      </c>
      <c r="D214" s="376">
        <v>1726</v>
      </c>
      <c r="E214" s="427" t="s">
        <v>17</v>
      </c>
      <c r="F214" s="802">
        <v>0</v>
      </c>
      <c r="G214" s="326">
        <v>15</v>
      </c>
      <c r="H214" s="326">
        <v>12</v>
      </c>
      <c r="I214" s="326">
        <v>24</v>
      </c>
      <c r="J214" s="348">
        <v>20</v>
      </c>
      <c r="K214" s="349"/>
      <c r="L214" s="289">
        <f t="shared" si="212"/>
        <v>71</v>
      </c>
      <c r="M214" s="287">
        <f t="shared" si="243"/>
        <v>24</v>
      </c>
      <c r="N214" s="510" t="str">
        <f t="shared" si="244"/>
        <v>NO</v>
      </c>
      <c r="O214" s="877" t="str">
        <f t="shared" si="245"/>
        <v/>
      </c>
      <c r="Q214" s="1131" t="str">
        <f t="shared" si="210"/>
        <v/>
      </c>
      <c r="R214" s="1132"/>
    </row>
    <row r="215" spans="1:18" ht="17.100000000000001" customHeight="1" thickBot="1" x14ac:dyDescent="0.3">
      <c r="A215" s="1010" t="s">
        <v>254</v>
      </c>
      <c r="B215" s="297" t="s">
        <v>209</v>
      </c>
      <c r="C215" s="968" t="s">
        <v>210</v>
      </c>
      <c r="D215" s="376">
        <v>2578</v>
      </c>
      <c r="E215" s="428" t="s">
        <v>17</v>
      </c>
      <c r="F215" s="340">
        <v>0</v>
      </c>
      <c r="G215" s="280">
        <v>10</v>
      </c>
      <c r="H215" s="280">
        <v>12</v>
      </c>
      <c r="I215" s="280">
        <v>30</v>
      </c>
      <c r="J215" s="277">
        <v>18</v>
      </c>
      <c r="K215" s="281"/>
      <c r="L215" s="278">
        <f t="shared" si="212"/>
        <v>70</v>
      </c>
      <c r="M215" s="296">
        <f t="shared" si="209"/>
        <v>24</v>
      </c>
      <c r="N215" s="510" t="str">
        <f>IF(L215&gt;84,"Yes","NO")</f>
        <v>NO</v>
      </c>
      <c r="O215" s="877" t="str">
        <f t="shared" si="235"/>
        <v/>
      </c>
      <c r="Q215" s="1131" t="str">
        <f t="shared" si="210"/>
        <v/>
      </c>
      <c r="R215" s="1132"/>
    </row>
    <row r="216" spans="1:18" ht="17.100000000000001" customHeight="1" thickBot="1" x14ac:dyDescent="0.3">
      <c r="A216" s="1010" t="s">
        <v>254</v>
      </c>
      <c r="B216" s="297" t="s">
        <v>189</v>
      </c>
      <c r="C216" s="968" t="s">
        <v>190</v>
      </c>
      <c r="D216" s="376">
        <v>1853</v>
      </c>
      <c r="E216" s="428" t="s">
        <v>17</v>
      </c>
      <c r="F216" s="340">
        <v>0</v>
      </c>
      <c r="G216" s="280">
        <v>0</v>
      </c>
      <c r="H216" s="280">
        <v>20</v>
      </c>
      <c r="I216" s="280">
        <v>30</v>
      </c>
      <c r="J216" s="277">
        <v>16</v>
      </c>
      <c r="K216" s="281">
        <v>1</v>
      </c>
      <c r="L216" s="278">
        <f t="shared" si="212"/>
        <v>66</v>
      </c>
      <c r="M216" s="296">
        <f t="shared" ref="M216:M221" si="246">(F216/5)+(G216/5)+(H216/4)+(I216/3)+(J216/2)+K216</f>
        <v>24</v>
      </c>
      <c r="N216" s="510" t="str">
        <f t="shared" ref="N216:N221" si="247">IF(L216&gt;84,"Yes","NO")</f>
        <v>NO</v>
      </c>
      <c r="O216" s="877" t="str">
        <f t="shared" si="235"/>
        <v/>
      </c>
      <c r="Q216" s="1131" t="str">
        <f t="shared" si="210"/>
        <v/>
      </c>
      <c r="R216" s="1132"/>
    </row>
    <row r="217" spans="1:18" ht="17.100000000000001" customHeight="1" thickBot="1" x14ac:dyDescent="0.3">
      <c r="A217" s="1010" t="s">
        <v>254</v>
      </c>
      <c r="B217" s="297" t="s">
        <v>207</v>
      </c>
      <c r="C217" s="968" t="s">
        <v>208</v>
      </c>
      <c r="D217" s="376">
        <v>1956</v>
      </c>
      <c r="E217" s="428" t="s">
        <v>17</v>
      </c>
      <c r="F217" s="340">
        <v>0</v>
      </c>
      <c r="G217" s="280">
        <v>15</v>
      </c>
      <c r="H217" s="280">
        <v>12</v>
      </c>
      <c r="I217" s="280">
        <v>18</v>
      </c>
      <c r="J217" s="277">
        <v>18</v>
      </c>
      <c r="K217" s="281">
        <v>3</v>
      </c>
      <c r="L217" s="278">
        <f t="shared" si="212"/>
        <v>63</v>
      </c>
      <c r="M217" s="296">
        <f t="shared" ref="M217" si="248">(F217/5)+(G217/5)+(H217/4)+(I217/3)+(J217/2)+K217</f>
        <v>24</v>
      </c>
      <c r="N217" s="510" t="str">
        <f t="shared" ref="N217" si="249">IF(L217&gt;84,"Yes","NO")</f>
        <v>NO</v>
      </c>
      <c r="O217" s="877" t="str">
        <f t="shared" ref="O217" si="250">IF(N217="yes","S","")</f>
        <v/>
      </c>
      <c r="Q217" s="1131" t="str">
        <f t="shared" ref="Q217" si="251">IF(M217=0,"",IF(M217=24,"","Shot count Error"))</f>
        <v/>
      </c>
      <c r="R217" s="1132"/>
    </row>
    <row r="218" spans="1:18" ht="17.100000000000001" customHeight="1" thickBot="1" x14ac:dyDescent="0.3">
      <c r="A218" s="1010" t="s">
        <v>254</v>
      </c>
      <c r="B218" s="297" t="s">
        <v>178</v>
      </c>
      <c r="C218" s="968" t="s">
        <v>179</v>
      </c>
      <c r="D218" s="376">
        <v>1629</v>
      </c>
      <c r="E218" s="428" t="s">
        <v>17</v>
      </c>
      <c r="F218" s="340">
        <v>0</v>
      </c>
      <c r="G218" s="280">
        <v>0</v>
      </c>
      <c r="H218" s="280">
        <v>20</v>
      </c>
      <c r="I218" s="280">
        <v>21</v>
      </c>
      <c r="J218" s="277">
        <v>20</v>
      </c>
      <c r="K218" s="281">
        <v>2</v>
      </c>
      <c r="L218" s="278">
        <f t="shared" si="212"/>
        <v>61</v>
      </c>
      <c r="M218" s="296">
        <f t="shared" ref="M218:M219" si="252">(F218/5)+(G218/5)+(H218/4)+(I218/3)+(J218/2)+K218</f>
        <v>24</v>
      </c>
      <c r="N218" s="510" t="str">
        <f t="shared" ref="N218:N219" si="253">IF(L218&gt;84,"Yes","NO")</f>
        <v>NO</v>
      </c>
      <c r="O218" s="877" t="str">
        <f t="shared" ref="O218:O219" si="254">IF(N218="yes","S","")</f>
        <v/>
      </c>
      <c r="Q218" s="1131" t="str">
        <f t="shared" ref="Q218:Q219" si="255">IF(M218=0,"",IF(M218=24,"","Shot count Error"))</f>
        <v/>
      </c>
      <c r="R218" s="1132"/>
    </row>
    <row r="219" spans="1:18" ht="17.100000000000001" customHeight="1" thickBot="1" x14ac:dyDescent="0.3">
      <c r="A219" s="1010" t="s">
        <v>254</v>
      </c>
      <c r="B219" s="297">
        <v>50</v>
      </c>
      <c r="C219" s="968" t="s">
        <v>260</v>
      </c>
      <c r="D219" s="376">
        <v>2233</v>
      </c>
      <c r="E219" s="428" t="s">
        <v>17</v>
      </c>
      <c r="F219" s="340">
        <v>0</v>
      </c>
      <c r="G219" s="280">
        <v>0</v>
      </c>
      <c r="H219" s="280">
        <v>24</v>
      </c>
      <c r="I219" s="280">
        <v>21</v>
      </c>
      <c r="J219" s="277">
        <v>14</v>
      </c>
      <c r="K219" s="281">
        <v>4</v>
      </c>
      <c r="L219" s="278">
        <f t="shared" si="212"/>
        <v>59</v>
      </c>
      <c r="M219" s="296">
        <f t="shared" si="252"/>
        <v>24</v>
      </c>
      <c r="N219" s="510" t="str">
        <f t="shared" si="253"/>
        <v>NO</v>
      </c>
      <c r="O219" s="877" t="str">
        <f t="shared" si="254"/>
        <v/>
      </c>
      <c r="Q219" s="1131" t="str">
        <f t="shared" si="255"/>
        <v/>
      </c>
      <c r="R219" s="1132"/>
    </row>
    <row r="220" spans="1:18" ht="17.100000000000001" customHeight="1" thickBot="1" x14ac:dyDescent="0.3">
      <c r="B220" s="297">
        <v>15</v>
      </c>
      <c r="C220" s="968" t="s">
        <v>155</v>
      </c>
      <c r="D220" s="376">
        <v>380</v>
      </c>
      <c r="E220" s="428" t="s">
        <v>17</v>
      </c>
      <c r="F220" s="340">
        <v>0</v>
      </c>
      <c r="G220" s="280">
        <v>15</v>
      </c>
      <c r="H220" s="280">
        <v>8</v>
      </c>
      <c r="I220" s="1054">
        <v>18</v>
      </c>
      <c r="J220" s="277">
        <v>18</v>
      </c>
      <c r="K220" s="281">
        <v>4</v>
      </c>
      <c r="L220" s="278">
        <f>SUM($F220:$J220)</f>
        <v>59</v>
      </c>
      <c r="M220" s="296">
        <f t="shared" ref="M220" si="256">(F220/5)+(G220/5)+(H220/4)+(I220/3)+(J220/2)+K220</f>
        <v>24</v>
      </c>
      <c r="N220" s="510" t="str">
        <f t="shared" ref="N220" si="257">IF(L220&gt;84,"Yes","NO")</f>
        <v>NO</v>
      </c>
      <c r="O220" s="877" t="str">
        <f t="shared" ref="O220" si="258">IF(N220="yes","S","")</f>
        <v/>
      </c>
      <c r="Q220" s="1081"/>
      <c r="R220" s="1082"/>
    </row>
    <row r="221" spans="1:18" ht="17.100000000000001" customHeight="1" thickBot="1" x14ac:dyDescent="0.3">
      <c r="A221" s="1010" t="s">
        <v>254</v>
      </c>
      <c r="B221" s="297"/>
      <c r="C221" s="968" t="s">
        <v>234</v>
      </c>
      <c r="D221" s="376">
        <v>2454</v>
      </c>
      <c r="E221" s="428" t="s">
        <v>17</v>
      </c>
      <c r="F221" s="340">
        <v>0</v>
      </c>
      <c r="G221" s="280">
        <v>10</v>
      </c>
      <c r="H221" s="280">
        <v>16</v>
      </c>
      <c r="I221" s="280">
        <v>21</v>
      </c>
      <c r="J221" s="277">
        <v>12</v>
      </c>
      <c r="K221" s="281">
        <v>5</v>
      </c>
      <c r="L221" s="278">
        <f t="shared" si="212"/>
        <v>59</v>
      </c>
      <c r="M221" s="296">
        <f t="shared" si="246"/>
        <v>24</v>
      </c>
      <c r="N221" s="510" t="str">
        <f t="shared" si="247"/>
        <v>NO</v>
      </c>
      <c r="O221" s="877" t="str">
        <f t="shared" si="235"/>
        <v/>
      </c>
      <c r="Q221" s="1131" t="str">
        <f t="shared" si="210"/>
        <v/>
      </c>
      <c r="R221" s="1132"/>
    </row>
    <row r="222" spans="1:18" ht="17.100000000000001" customHeight="1" thickBot="1" x14ac:dyDescent="0.3">
      <c r="B222" s="297">
        <v>9</v>
      </c>
      <c r="C222" s="968" t="s">
        <v>153</v>
      </c>
      <c r="D222" s="376">
        <v>168</v>
      </c>
      <c r="E222" s="428" t="s">
        <v>17</v>
      </c>
      <c r="F222" s="340">
        <v>0</v>
      </c>
      <c r="G222" s="280">
        <v>0</v>
      </c>
      <c r="H222" s="280">
        <v>12</v>
      </c>
      <c r="I222" s="280">
        <v>21</v>
      </c>
      <c r="J222" s="277">
        <v>26</v>
      </c>
      <c r="K222" s="281">
        <v>1</v>
      </c>
      <c r="L222" s="278">
        <f t="shared" si="212"/>
        <v>59</v>
      </c>
      <c r="M222" s="296">
        <f>(F222/5)+(G222/5)+(H222/4)+(I222/3)+(J222/2)+K222</f>
        <v>24</v>
      </c>
      <c r="N222" s="510" t="str">
        <f>IF(L222&gt;84,"Yes","NO")</f>
        <v>NO</v>
      </c>
      <c r="O222" s="877" t="str">
        <f>IF(N222="yes","S","")</f>
        <v/>
      </c>
      <c r="Q222" s="1074"/>
      <c r="R222" s="1075"/>
    </row>
    <row r="223" spans="1:18" ht="17.100000000000001" customHeight="1" thickBot="1" x14ac:dyDescent="0.3">
      <c r="A223" s="1010" t="s">
        <v>254</v>
      </c>
      <c r="B223" s="297">
        <v>16</v>
      </c>
      <c r="C223" s="968" t="s">
        <v>160</v>
      </c>
      <c r="D223" s="376">
        <v>1615</v>
      </c>
      <c r="E223" s="428" t="s">
        <v>17</v>
      </c>
      <c r="F223" s="340">
        <v>0</v>
      </c>
      <c r="G223" s="280">
        <v>5</v>
      </c>
      <c r="H223" s="280">
        <v>12</v>
      </c>
      <c r="I223" s="280">
        <v>27</v>
      </c>
      <c r="J223" s="277">
        <v>14</v>
      </c>
      <c r="K223" s="281">
        <v>4</v>
      </c>
      <c r="L223" s="278">
        <f t="shared" si="212"/>
        <v>58</v>
      </c>
      <c r="M223" s="296">
        <f t="shared" ref="M223" si="259">(F223/5)+(G223/5)+(H223/4)+(I223/3)+(J223/2)+K223</f>
        <v>24</v>
      </c>
      <c r="N223" s="510" t="str">
        <f t="shared" ref="N223" si="260">IF(L223&gt;84,"Yes","NO")</f>
        <v>NO</v>
      </c>
      <c r="O223" s="877" t="str">
        <f t="shared" ref="O223" si="261">IF(N223="yes","S","")</f>
        <v/>
      </c>
      <c r="Q223" s="1070"/>
      <c r="R223" s="1071"/>
    </row>
    <row r="224" spans="1:18" ht="17.100000000000001" customHeight="1" thickBot="1" x14ac:dyDescent="0.3">
      <c r="A224" s="1010" t="s">
        <v>254</v>
      </c>
      <c r="B224" s="297">
        <v>45</v>
      </c>
      <c r="C224" s="968" t="s">
        <v>274</v>
      </c>
      <c r="D224" s="376">
        <v>2361</v>
      </c>
      <c r="E224" s="428" t="s">
        <v>17</v>
      </c>
      <c r="F224" s="340">
        <v>0</v>
      </c>
      <c r="G224" s="280">
        <v>5</v>
      </c>
      <c r="H224" s="280">
        <v>12</v>
      </c>
      <c r="I224" s="280">
        <v>24</v>
      </c>
      <c r="J224" s="277">
        <v>16</v>
      </c>
      <c r="K224" s="281">
        <v>4</v>
      </c>
      <c r="L224" s="278">
        <f t="shared" si="212"/>
        <v>57</v>
      </c>
      <c r="M224" s="296">
        <f t="shared" ref="M224" si="262">(F224/5)+(G224/5)+(H224/4)+(I224/3)+(J224/2)+K224</f>
        <v>24</v>
      </c>
      <c r="N224" s="510" t="str">
        <f>IF(L224&gt;84,"Yes","NO")</f>
        <v>NO</v>
      </c>
      <c r="O224" s="877" t="str">
        <f t="shared" si="235"/>
        <v/>
      </c>
      <c r="Q224" s="1131" t="str">
        <f t="shared" si="210"/>
        <v/>
      </c>
      <c r="R224" s="1132"/>
    </row>
    <row r="225" spans="1:18" ht="17.100000000000001" customHeight="1" thickBot="1" x14ac:dyDescent="0.3">
      <c r="A225" s="1010" t="s">
        <v>254</v>
      </c>
      <c r="B225" s="297">
        <v>63</v>
      </c>
      <c r="C225" s="968" t="s">
        <v>283</v>
      </c>
      <c r="D225" s="376">
        <v>1822</v>
      </c>
      <c r="E225" s="428" t="s">
        <v>17</v>
      </c>
      <c r="F225" s="340"/>
      <c r="G225" s="280"/>
      <c r="H225" s="280"/>
      <c r="I225" s="1054"/>
      <c r="J225" s="277"/>
      <c r="K225" s="281"/>
      <c r="L225" s="278">
        <f t="shared" si="212"/>
        <v>0</v>
      </c>
      <c r="M225" s="296">
        <f t="shared" ref="M225" si="263">(F225/5)+(G225/5)+(H225/4)+(I225/3)+(J225/2)+K225</f>
        <v>0</v>
      </c>
      <c r="N225" s="510" t="str">
        <f>IF(L225&gt;84,"Yes","NO")</f>
        <v>NO</v>
      </c>
      <c r="O225" s="877" t="str">
        <f t="shared" si="235"/>
        <v/>
      </c>
      <c r="Q225" s="1131" t="str">
        <f t="shared" si="210"/>
        <v/>
      </c>
      <c r="R225" s="1132"/>
    </row>
    <row r="226" spans="1:18" ht="17.100000000000001" customHeight="1" thickBot="1" x14ac:dyDescent="0.3">
      <c r="A226" s="1010" t="s">
        <v>254</v>
      </c>
      <c r="B226" s="308">
        <v>62</v>
      </c>
      <c r="C226" s="967" t="s">
        <v>284</v>
      </c>
      <c r="D226" s="297">
        <v>1823</v>
      </c>
      <c r="E226" s="428" t="s">
        <v>17</v>
      </c>
      <c r="F226" s="352"/>
      <c r="G226" s="303"/>
      <c r="H226" s="303"/>
      <c r="I226" s="1102"/>
      <c r="J226" s="304"/>
      <c r="K226" s="305"/>
      <c r="L226" s="282">
        <f t="shared" si="212"/>
        <v>0</v>
      </c>
      <c r="M226" s="306">
        <f t="shared" si="209"/>
        <v>0</v>
      </c>
      <c r="N226" s="510" t="str">
        <f>IF(L226&gt;84,"Yes","NO")</f>
        <v>NO</v>
      </c>
      <c r="O226" s="877" t="str">
        <f t="shared" si="235"/>
        <v/>
      </c>
      <c r="Q226" s="1143" t="str">
        <f t="shared" si="210"/>
        <v/>
      </c>
      <c r="R226" s="1144"/>
    </row>
    <row r="227" spans="1:18" ht="24" customHeight="1" thickBot="1" x14ac:dyDescent="0.3">
      <c r="C227" s="971" t="s">
        <v>72</v>
      </c>
      <c r="D227" s="1147" t="s">
        <v>73</v>
      </c>
      <c r="E227" s="1148"/>
      <c r="F227" s="1148"/>
      <c r="G227" s="1148"/>
      <c r="H227" s="1148"/>
      <c r="I227" s="1148"/>
      <c r="J227" s="1148"/>
      <c r="K227" s="1148"/>
      <c r="L227" s="1148"/>
      <c r="M227" s="1148"/>
      <c r="N227" s="1148"/>
      <c r="O227" s="1149"/>
    </row>
    <row r="228" spans="1:18" ht="15" customHeight="1" x14ac:dyDescent="0.25">
      <c r="L228" s="328"/>
      <c r="M228" s="383"/>
    </row>
    <row r="229" spans="1:18" ht="15" customHeight="1" thickBot="1" x14ac:dyDescent="0.3"/>
    <row r="230" spans="1:18" ht="21" customHeight="1" thickBot="1" x14ac:dyDescent="0.3">
      <c r="C230" s="1179" t="s">
        <v>34</v>
      </c>
      <c r="D230" s="1180"/>
      <c r="E230" s="1180"/>
      <c r="F230" s="1180"/>
      <c r="G230" s="1180"/>
      <c r="H230" s="1180"/>
      <c r="I230" s="1181"/>
      <c r="J230" s="1145" t="s">
        <v>213</v>
      </c>
      <c r="K230" s="1146"/>
      <c r="L230" s="863">
        <v>24</v>
      </c>
      <c r="M230" s="1182" t="s">
        <v>221</v>
      </c>
      <c r="N230" s="1184"/>
      <c r="O230" s="849">
        <v>120</v>
      </c>
      <c r="Q230" s="1133" t="s">
        <v>216</v>
      </c>
      <c r="R230" s="1134"/>
    </row>
    <row r="231" spans="1:18" ht="26.1" customHeight="1" thickBot="1" x14ac:dyDescent="0.3">
      <c r="B231" s="720" t="s">
        <v>168</v>
      </c>
      <c r="C231" s="965" t="s">
        <v>0</v>
      </c>
      <c r="D231" s="608" t="s">
        <v>1</v>
      </c>
      <c r="E231" s="263" t="s">
        <v>2</v>
      </c>
      <c r="F231" s="370" t="s">
        <v>49</v>
      </c>
      <c r="G231" s="371">
        <v>5</v>
      </c>
      <c r="H231" s="371">
        <v>4</v>
      </c>
      <c r="I231" s="371">
        <v>3</v>
      </c>
      <c r="J231" s="371">
        <v>2</v>
      </c>
      <c r="K231" s="373">
        <v>0</v>
      </c>
      <c r="L231" s="268" t="s">
        <v>9</v>
      </c>
      <c r="M231" s="374" t="s">
        <v>51</v>
      </c>
      <c r="N231" s="507" t="s">
        <v>60</v>
      </c>
      <c r="O231" s="418" t="s">
        <v>61</v>
      </c>
      <c r="Q231" s="1135"/>
      <c r="R231" s="1136"/>
    </row>
    <row r="232" spans="1:18" ht="17.100000000000001" customHeight="1" thickBot="1" x14ac:dyDescent="0.3">
      <c r="A232" s="1010" t="s">
        <v>255</v>
      </c>
      <c r="B232" s="288">
        <v>31</v>
      </c>
      <c r="C232" s="959" t="s">
        <v>161</v>
      </c>
      <c r="D232" s="726">
        <v>2149</v>
      </c>
      <c r="E232" s="430" t="s">
        <v>18</v>
      </c>
      <c r="F232" s="616">
        <v>0</v>
      </c>
      <c r="G232" s="565">
        <v>80</v>
      </c>
      <c r="H232" s="617">
        <v>16</v>
      </c>
      <c r="I232" s="617">
        <v>12</v>
      </c>
      <c r="J232" s="617"/>
      <c r="K232" s="396"/>
      <c r="L232" s="289">
        <f t="shared" ref="L232:L241" si="264">SUM($F232:$J232)</f>
        <v>108</v>
      </c>
      <c r="M232" s="287">
        <f t="shared" ref="M232" si="265">(F232/5)+(G232/5)+(H232/4)+(I232/3)+(J232/2)+K232</f>
        <v>24</v>
      </c>
      <c r="N232" s="1168"/>
      <c r="O232" s="1169"/>
      <c r="Q232" s="1131" t="str">
        <f t="shared" ref="Q232:Q241" si="266">IF(M232=0,"",IF(M232=24,"","Shot count Error"))</f>
        <v/>
      </c>
      <c r="R232" s="1132"/>
    </row>
    <row r="233" spans="1:18" ht="17.100000000000001" customHeight="1" thickBot="1" x14ac:dyDescent="0.3">
      <c r="A233" s="1010" t="s">
        <v>255</v>
      </c>
      <c r="B233" s="297"/>
      <c r="C233" s="960"/>
      <c r="D233" s="308"/>
      <c r="E233" s="423" t="s">
        <v>18</v>
      </c>
      <c r="F233" s="352"/>
      <c r="G233" s="307"/>
      <c r="H233" s="304"/>
      <c r="I233" s="304"/>
      <c r="J233" s="304"/>
      <c r="K233" s="386"/>
      <c r="L233" s="282">
        <f t="shared" si="264"/>
        <v>0</v>
      </c>
      <c r="M233" s="306">
        <f t="shared" ref="M233:M241" si="267">(F233/5)+(G233/5)+(H233/4)+(I233/3)+(J233/2)+K233</f>
        <v>0</v>
      </c>
      <c r="N233" s="1170"/>
      <c r="O233" s="1171"/>
      <c r="Q233" s="1131" t="str">
        <f t="shared" si="266"/>
        <v/>
      </c>
      <c r="R233" s="1132"/>
    </row>
    <row r="234" spans="1:18" ht="17.100000000000001" customHeight="1" thickBot="1" x14ac:dyDescent="0.3">
      <c r="A234" s="1010" t="s">
        <v>255</v>
      </c>
      <c r="B234" s="288">
        <v>19</v>
      </c>
      <c r="C234" s="959" t="s">
        <v>156</v>
      </c>
      <c r="D234" s="290">
        <v>1786</v>
      </c>
      <c r="E234" s="432" t="s">
        <v>14</v>
      </c>
      <c r="F234" s="325">
        <v>0</v>
      </c>
      <c r="G234" s="570">
        <v>40</v>
      </c>
      <c r="H234" s="348">
        <v>40</v>
      </c>
      <c r="I234" s="348">
        <v>18</v>
      </c>
      <c r="J234" s="348"/>
      <c r="K234" s="384"/>
      <c r="L234" s="275">
        <f t="shared" si="264"/>
        <v>98</v>
      </c>
      <c r="M234" s="276">
        <f t="shared" ref="M234" si="268">(F234/5)+(G234/5)+(H234/4)+(I234/3)+(J234/2)+K234</f>
        <v>24</v>
      </c>
      <c r="N234" s="567" t="str">
        <f>IF(L234&gt;114,"Yes","NO")</f>
        <v>NO</v>
      </c>
      <c r="O234" s="887" t="str">
        <f>IF(N234="yes","HM","")</f>
        <v/>
      </c>
      <c r="Q234" s="1131" t="str">
        <f t="shared" si="266"/>
        <v/>
      </c>
      <c r="R234" s="1132"/>
    </row>
    <row r="235" spans="1:18" ht="17.100000000000001" customHeight="1" thickBot="1" x14ac:dyDescent="0.3">
      <c r="A235" s="1010" t="s">
        <v>255</v>
      </c>
      <c r="B235" s="308"/>
      <c r="C235" s="960"/>
      <c r="D235" s="308"/>
      <c r="E235" s="429" t="s">
        <v>14</v>
      </c>
      <c r="F235" s="279"/>
      <c r="G235" s="299"/>
      <c r="H235" s="277"/>
      <c r="I235" s="277"/>
      <c r="J235" s="277"/>
      <c r="K235" s="618"/>
      <c r="L235" s="282">
        <f t="shared" si="264"/>
        <v>0</v>
      </c>
      <c r="M235" s="306">
        <f t="shared" si="267"/>
        <v>0</v>
      </c>
      <c r="N235" s="619" t="str">
        <f>IF(L235&gt;114,"Yes","NO")</f>
        <v>NO</v>
      </c>
      <c r="O235" s="886" t="str">
        <f>IF(N235="yes","HM","")</f>
        <v/>
      </c>
      <c r="Q235" s="1131" t="str">
        <f t="shared" si="266"/>
        <v/>
      </c>
      <c r="R235" s="1132"/>
    </row>
    <row r="236" spans="1:18" ht="17.100000000000001" customHeight="1" thickBot="1" x14ac:dyDescent="0.3">
      <c r="A236" s="1010" t="s">
        <v>255</v>
      </c>
      <c r="B236" s="376"/>
      <c r="C236" s="961"/>
      <c r="D236" s="291"/>
      <c r="E236" s="430" t="s">
        <v>15</v>
      </c>
      <c r="F236" s="285"/>
      <c r="G236" s="569"/>
      <c r="H236" s="284"/>
      <c r="I236" s="284"/>
      <c r="J236" s="284"/>
      <c r="K236" s="392"/>
      <c r="L236" s="289">
        <f t="shared" si="264"/>
        <v>0</v>
      </c>
      <c r="M236" s="287">
        <f t="shared" ref="M236" si="269">(F236/5)+(G236/5)+(H236/4)+(I236/3)+(J236/2)+K236</f>
        <v>0</v>
      </c>
      <c r="N236" s="567" t="str">
        <f>IF(L236&gt;109,"Yes","NO")</f>
        <v>NO</v>
      </c>
      <c r="O236" s="887" t="str">
        <f>IF(N236="yes","M","")</f>
        <v/>
      </c>
      <c r="Q236" s="1131" t="str">
        <f t="shared" si="266"/>
        <v/>
      </c>
      <c r="R236" s="1132"/>
    </row>
    <row r="237" spans="1:18" ht="17.100000000000001" customHeight="1" thickBot="1" x14ac:dyDescent="0.3">
      <c r="A237" s="1010" t="s">
        <v>255</v>
      </c>
      <c r="B237" s="297"/>
      <c r="C237" s="960"/>
      <c r="D237" s="308"/>
      <c r="E237" s="423" t="s">
        <v>15</v>
      </c>
      <c r="F237" s="302"/>
      <c r="G237" s="307"/>
      <c r="H237" s="304"/>
      <c r="I237" s="304"/>
      <c r="J237" s="304"/>
      <c r="K237" s="386"/>
      <c r="L237" s="282">
        <f t="shared" si="264"/>
        <v>0</v>
      </c>
      <c r="M237" s="306">
        <f t="shared" si="267"/>
        <v>0</v>
      </c>
      <c r="N237" s="620" t="str">
        <f>IF(L237&gt;109,"Yes","NO")</f>
        <v>NO</v>
      </c>
      <c r="O237" s="891" t="str">
        <f>IF(N237="yes","M","")</f>
        <v/>
      </c>
      <c r="Q237" s="1131" t="str">
        <f t="shared" si="266"/>
        <v/>
      </c>
      <c r="R237" s="1132"/>
    </row>
    <row r="238" spans="1:18" ht="17.100000000000001" customHeight="1" thickBot="1" x14ac:dyDescent="0.3">
      <c r="A238" s="1010" t="s">
        <v>255</v>
      </c>
      <c r="B238" s="288"/>
      <c r="C238" s="959"/>
      <c r="D238" s="290"/>
      <c r="E238" s="429" t="s">
        <v>16</v>
      </c>
      <c r="F238" s="279"/>
      <c r="G238" s="299"/>
      <c r="H238" s="277"/>
      <c r="I238" s="277"/>
      <c r="J238" s="277"/>
      <c r="K238" s="618"/>
      <c r="L238" s="289">
        <f t="shared" si="264"/>
        <v>0</v>
      </c>
      <c r="M238" s="287">
        <f t="shared" ref="M238" si="270">(F238/5)+(G238/5)+(H238/4)+(I238/3)+(J238/2)+K238</f>
        <v>0</v>
      </c>
      <c r="N238" s="619" t="str">
        <f>IF(L238&gt;102,"Yes","NO")</f>
        <v>NO</v>
      </c>
      <c r="O238" s="886" t="str">
        <f>IF(N238="yes","G","")</f>
        <v/>
      </c>
      <c r="Q238" s="1131" t="str">
        <f t="shared" si="266"/>
        <v/>
      </c>
      <c r="R238" s="1132"/>
    </row>
    <row r="239" spans="1:18" ht="17.100000000000001" customHeight="1" thickBot="1" x14ac:dyDescent="0.3">
      <c r="A239" s="1010" t="s">
        <v>255</v>
      </c>
      <c r="B239" s="308"/>
      <c r="C239" s="960"/>
      <c r="D239" s="308"/>
      <c r="E239" s="423" t="s">
        <v>16</v>
      </c>
      <c r="F239" s="302"/>
      <c r="G239" s="307"/>
      <c r="H239" s="304"/>
      <c r="I239" s="304"/>
      <c r="J239" s="304"/>
      <c r="K239" s="386"/>
      <c r="L239" s="282">
        <f t="shared" si="264"/>
        <v>0</v>
      </c>
      <c r="M239" s="306">
        <f t="shared" si="267"/>
        <v>0</v>
      </c>
      <c r="N239" s="620" t="str">
        <f>IF(L239&gt;102,"Yes","NO")</f>
        <v>NO</v>
      </c>
      <c r="O239" s="891" t="str">
        <f>IF(N239="yes","G","")</f>
        <v/>
      </c>
      <c r="Q239" s="1131" t="str">
        <f t="shared" si="266"/>
        <v/>
      </c>
      <c r="R239" s="1132"/>
    </row>
    <row r="240" spans="1:18" ht="17.100000000000001" customHeight="1" thickBot="1" x14ac:dyDescent="0.3">
      <c r="A240" s="1010" t="s">
        <v>255</v>
      </c>
      <c r="B240" s="376">
        <v>50</v>
      </c>
      <c r="C240" s="959" t="s">
        <v>260</v>
      </c>
      <c r="D240" s="621">
        <v>2233</v>
      </c>
      <c r="E240" s="430" t="s">
        <v>17</v>
      </c>
      <c r="F240" s="285"/>
      <c r="G240" s="385"/>
      <c r="H240" s="284"/>
      <c r="I240" s="284"/>
      <c r="J240" s="284"/>
      <c r="K240" s="290"/>
      <c r="L240" s="275">
        <f t="shared" si="264"/>
        <v>0</v>
      </c>
      <c r="M240" s="276">
        <f t="shared" si="267"/>
        <v>0</v>
      </c>
      <c r="N240" s="405" t="str">
        <f>IF(L240&gt;84,"Yes","NO")</f>
        <v>NO</v>
      </c>
      <c r="O240" s="887" t="str">
        <f>IF(N240="yes","S","")</f>
        <v/>
      </c>
      <c r="Q240" s="1131" t="str">
        <f t="shared" si="266"/>
        <v/>
      </c>
      <c r="R240" s="1132"/>
    </row>
    <row r="241" spans="1:20" ht="17.100000000000001" customHeight="1" thickBot="1" x14ac:dyDescent="0.3">
      <c r="A241" s="1010" t="s">
        <v>255</v>
      </c>
      <c r="B241" s="308"/>
      <c r="C241" s="960" t="s">
        <v>281</v>
      </c>
      <c r="D241" s="308">
        <v>1786</v>
      </c>
      <c r="E241" s="423" t="s">
        <v>17</v>
      </c>
      <c r="F241" s="352">
        <v>0</v>
      </c>
      <c r="G241" s="307">
        <v>0</v>
      </c>
      <c r="H241" s="304">
        <v>8</v>
      </c>
      <c r="I241" s="304">
        <v>21</v>
      </c>
      <c r="J241" s="304">
        <v>12</v>
      </c>
      <c r="K241" s="386">
        <v>15</v>
      </c>
      <c r="L241" s="282">
        <f t="shared" si="264"/>
        <v>41</v>
      </c>
      <c r="M241" s="306">
        <f t="shared" si="267"/>
        <v>30</v>
      </c>
      <c r="N241" s="515" t="str">
        <f>IF(L241&gt;84,"Yes","NO")</f>
        <v>NO</v>
      </c>
      <c r="O241" s="891" t="str">
        <f>IF(N241="yes","S","")</f>
        <v/>
      </c>
      <c r="Q241" s="1143" t="str">
        <f t="shared" si="266"/>
        <v>Shot count Error</v>
      </c>
      <c r="R241" s="1144"/>
    </row>
    <row r="242" spans="1:20" ht="24" customHeight="1" thickBot="1" x14ac:dyDescent="0.3">
      <c r="C242" s="971" t="s">
        <v>72</v>
      </c>
      <c r="D242" s="1147" t="s">
        <v>73</v>
      </c>
      <c r="E242" s="1148"/>
      <c r="F242" s="1148"/>
      <c r="G242" s="1148"/>
      <c r="H242" s="1148"/>
      <c r="I242" s="1148"/>
      <c r="J242" s="1148"/>
      <c r="K242" s="1148"/>
      <c r="L242" s="1148"/>
      <c r="M242" s="1148"/>
      <c r="N242" s="1148"/>
      <c r="O242" s="1149"/>
    </row>
    <row r="243" spans="1:20" ht="15" customHeight="1" x14ac:dyDescent="0.25"/>
    <row r="244" spans="1:20" ht="15" customHeight="1" thickBot="1" x14ac:dyDescent="0.3"/>
    <row r="245" spans="1:20" s="259" customFormat="1" ht="23.25" customHeight="1" thickBot="1" x14ac:dyDescent="0.3">
      <c r="A245" s="1010"/>
      <c r="C245" s="1179" t="s">
        <v>29</v>
      </c>
      <c r="D245" s="1180"/>
      <c r="E245" s="1180"/>
      <c r="F245" s="1180"/>
      <c r="G245" s="1180"/>
      <c r="H245" s="1180"/>
      <c r="I245" s="1180"/>
      <c r="J245" s="1181"/>
      <c r="K245" s="1145" t="s">
        <v>213</v>
      </c>
      <c r="L245" s="1146"/>
      <c r="M245" s="863">
        <v>30</v>
      </c>
      <c r="N245" s="1182" t="s">
        <v>221</v>
      </c>
      <c r="O245" s="1184"/>
      <c r="P245" s="1185">
        <v>300</v>
      </c>
      <c r="Q245" s="1186"/>
      <c r="R245" s="864"/>
      <c r="T245" s="1139" t="s">
        <v>216</v>
      </c>
    </row>
    <row r="246" spans="1:20" s="259" customFormat="1" ht="29.1" customHeight="1" thickBot="1" x14ac:dyDescent="0.3">
      <c r="A246" s="1010"/>
      <c r="B246" s="720" t="s">
        <v>168</v>
      </c>
      <c r="C246" s="996" t="s">
        <v>0</v>
      </c>
      <c r="D246" s="330" t="s">
        <v>1</v>
      </c>
      <c r="E246" s="263" t="s">
        <v>2</v>
      </c>
      <c r="F246" s="264" t="s">
        <v>49</v>
      </c>
      <c r="G246" s="265">
        <v>10</v>
      </c>
      <c r="H246" s="265">
        <v>9</v>
      </c>
      <c r="I246" s="265">
        <v>8</v>
      </c>
      <c r="J246" s="265">
        <v>7</v>
      </c>
      <c r="K246" s="265">
        <v>6</v>
      </c>
      <c r="L246" s="266">
        <v>5</v>
      </c>
      <c r="M246" s="267">
        <v>0</v>
      </c>
      <c r="N246" s="387" t="s">
        <v>9</v>
      </c>
      <c r="O246" s="783" t="s">
        <v>50</v>
      </c>
      <c r="Q246" s="543" t="s">
        <v>60</v>
      </c>
      <c r="R246" s="418" t="s">
        <v>61</v>
      </c>
      <c r="T246" s="1140"/>
    </row>
    <row r="247" spans="1:20" ht="17.25" customHeight="1" thickBot="1" x14ac:dyDescent="0.3">
      <c r="A247" s="1010" t="s">
        <v>256</v>
      </c>
      <c r="B247" s="290">
        <v>38</v>
      </c>
      <c r="C247" s="993" t="s">
        <v>229</v>
      </c>
      <c r="D247" s="1068">
        <v>2434</v>
      </c>
      <c r="E247" s="432" t="s">
        <v>18</v>
      </c>
      <c r="F247" s="325">
        <v>100</v>
      </c>
      <c r="G247" s="326">
        <v>180</v>
      </c>
      <c r="H247" s="326">
        <v>18</v>
      </c>
      <c r="I247" s="326"/>
      <c r="J247" s="326"/>
      <c r="K247" s="326"/>
      <c r="L247" s="348"/>
      <c r="M247" s="388"/>
      <c r="N247" s="271">
        <f>SUM($F247:$L247)</f>
        <v>298</v>
      </c>
      <c r="O247" s="336">
        <f>(F247/10)+(G247/10)+(H247/9)+(I247/8)+(J247/7)+(K247/6)+(L247/5)+M247</f>
        <v>30</v>
      </c>
      <c r="Q247" s="1157"/>
      <c r="R247" s="1158"/>
      <c r="T247" s="844" t="str">
        <f t="shared" ref="T247:T248" si="271">IF(O247=0,"",IF(O247=30,"","Shot count Error"))</f>
        <v/>
      </c>
    </row>
    <row r="248" spans="1:20" ht="17.25" customHeight="1" thickBot="1" x14ac:dyDescent="0.3">
      <c r="A248" s="1010" t="s">
        <v>256</v>
      </c>
      <c r="B248" s="327">
        <v>31</v>
      </c>
      <c r="C248" s="975" t="s">
        <v>161</v>
      </c>
      <c r="D248" s="622">
        <v>2149</v>
      </c>
      <c r="E248" s="429" t="s">
        <v>18</v>
      </c>
      <c r="F248" s="279">
        <v>130</v>
      </c>
      <c r="G248" s="280">
        <v>140</v>
      </c>
      <c r="H248" s="280">
        <v>27</v>
      </c>
      <c r="I248" s="280"/>
      <c r="J248" s="280"/>
      <c r="K248" s="280"/>
      <c r="L248" s="277"/>
      <c r="M248" s="618"/>
      <c r="N248" s="278">
        <f>SUM($F248:$L248)</f>
        <v>297</v>
      </c>
      <c r="O248" s="341">
        <f>(F248/10)+(G248/10)+(H248/9)+(I248/8)+(J248/7)+(K248/6)+(L248/5)+M248</f>
        <v>30</v>
      </c>
      <c r="Q248" s="1157"/>
      <c r="R248" s="1158"/>
      <c r="T248" s="844" t="str">
        <f t="shared" si="271"/>
        <v/>
      </c>
    </row>
    <row r="249" spans="1:20" ht="17.25" customHeight="1" thickBot="1" x14ac:dyDescent="0.3">
      <c r="A249" s="1010" t="s">
        <v>256</v>
      </c>
      <c r="B249" s="297">
        <v>7</v>
      </c>
      <c r="C249" s="976" t="s">
        <v>237</v>
      </c>
      <c r="D249" s="568">
        <v>3624</v>
      </c>
      <c r="E249" s="423" t="s">
        <v>18</v>
      </c>
      <c r="F249" s="302">
        <v>80</v>
      </c>
      <c r="G249" s="303">
        <v>110</v>
      </c>
      <c r="H249" s="303">
        <v>81</v>
      </c>
      <c r="I249" s="303">
        <v>16</v>
      </c>
      <c r="J249" s="303"/>
      <c r="K249" s="303"/>
      <c r="L249" s="304"/>
      <c r="M249" s="386"/>
      <c r="N249" s="282">
        <f>SUM($F249:$L249)</f>
        <v>287</v>
      </c>
      <c r="O249" s="283">
        <f>(F249/10)+(G249/10)+(H249/9)+(I249/8)+(J249/7)+(K249/6)+(L249/5)+M249</f>
        <v>30</v>
      </c>
      <c r="Q249" s="1159"/>
      <c r="R249" s="1160"/>
      <c r="T249" s="844" t="str">
        <f t="shared" ref="T249:T349" si="272">IF(O249=0,"",IF(O249=30,"","Shot count Error"))</f>
        <v/>
      </c>
    </row>
    <row r="250" spans="1:20" ht="17.25" customHeight="1" thickBot="1" x14ac:dyDescent="0.3">
      <c r="A250" s="1010" t="s">
        <v>256</v>
      </c>
      <c r="B250" s="288">
        <v>27</v>
      </c>
      <c r="C250" s="974" t="s">
        <v>246</v>
      </c>
      <c r="D250" s="613">
        <v>1041</v>
      </c>
      <c r="E250" s="422" t="s">
        <v>14</v>
      </c>
      <c r="F250" s="272">
        <v>130</v>
      </c>
      <c r="G250" s="273">
        <v>100</v>
      </c>
      <c r="H250" s="273">
        <v>63</v>
      </c>
      <c r="I250" s="273"/>
      <c r="J250" s="273"/>
      <c r="K250" s="273"/>
      <c r="L250" s="270"/>
      <c r="M250" s="390"/>
      <c r="N250" s="271">
        <f t="shared" ref="N250:N254" si="273">SUM($F250:$L250)</f>
        <v>293</v>
      </c>
      <c r="O250" s="336">
        <f t="shared" ref="O250:O272" si="274">(F250/10)+(G250/10)+(H250/9)+(I250/8)+(J250/7)+(K250/6)+(L250/5)+M250</f>
        <v>30</v>
      </c>
      <c r="Q250" s="365" t="str">
        <f>IF(N250&gt;297,"Yes","NO")</f>
        <v>NO</v>
      </c>
      <c r="R250" s="887" t="str">
        <f>IF(Q250="yes","HM","")</f>
        <v/>
      </c>
      <c r="T250" s="844" t="str">
        <f t="shared" si="272"/>
        <v/>
      </c>
    </row>
    <row r="251" spans="1:20" ht="17.25" customHeight="1" thickBot="1" x14ac:dyDescent="0.3">
      <c r="A251" s="1010" t="s">
        <v>256</v>
      </c>
      <c r="B251" s="291">
        <v>18</v>
      </c>
      <c r="C251" s="997" t="s">
        <v>238</v>
      </c>
      <c r="D251" s="872">
        <v>506</v>
      </c>
      <c r="E251" s="432" t="s">
        <v>14</v>
      </c>
      <c r="F251" s="325">
        <v>110</v>
      </c>
      <c r="G251" s="326">
        <v>100</v>
      </c>
      <c r="H251" s="326">
        <v>72</v>
      </c>
      <c r="I251" s="326">
        <v>8</v>
      </c>
      <c r="J251" s="326"/>
      <c r="K251" s="326"/>
      <c r="L251" s="348"/>
      <c r="M251" s="384"/>
      <c r="N251" s="289">
        <f t="shared" si="273"/>
        <v>290</v>
      </c>
      <c r="O251" s="337">
        <f t="shared" ref="O251:O252" si="275">(F251/10)+(G251/10)+(H251/9)+(I251/8)+(J251/7)+(K251/6)+(L251/5)+M251</f>
        <v>30</v>
      </c>
      <c r="Q251" s="505" t="str">
        <f>IF(N251&gt;297,"Yes","NO")</f>
        <v>NO</v>
      </c>
      <c r="R251" s="886" t="str">
        <f>IF(Q251="yes","HM","")</f>
        <v/>
      </c>
      <c r="T251" s="844" t="str">
        <f t="shared" ref="T251:T252" si="276">IF(O251=0,"",IF(O251=30,"","Shot count Error"))</f>
        <v/>
      </c>
    </row>
    <row r="252" spans="1:20" ht="17.25" customHeight="1" thickBot="1" x14ac:dyDescent="0.3">
      <c r="A252" s="1010" t="s">
        <v>256</v>
      </c>
      <c r="B252" s="297" t="s">
        <v>184</v>
      </c>
      <c r="C252" s="1009" t="s">
        <v>185</v>
      </c>
      <c r="D252" s="299">
        <v>1821</v>
      </c>
      <c r="E252" s="431" t="s">
        <v>14</v>
      </c>
      <c r="F252" s="319">
        <v>30</v>
      </c>
      <c r="G252" s="320">
        <v>120</v>
      </c>
      <c r="H252" s="320">
        <v>135</v>
      </c>
      <c r="I252" s="320"/>
      <c r="J252" s="320"/>
      <c r="K252" s="320"/>
      <c r="L252" s="335"/>
      <c r="M252" s="388"/>
      <c r="N252" s="295">
        <f t="shared" si="273"/>
        <v>285</v>
      </c>
      <c r="O252" s="393">
        <f t="shared" si="275"/>
        <v>30</v>
      </c>
      <c r="P252" s="299"/>
      <c r="Q252" s="505" t="str">
        <f>IF(N252&gt;297,"Yes","NO")</f>
        <v>NO</v>
      </c>
      <c r="R252" s="886" t="str">
        <f>IF(Q252="yes","HM","")</f>
        <v/>
      </c>
      <c r="T252" s="844" t="str">
        <f t="shared" si="276"/>
        <v/>
      </c>
    </row>
    <row r="253" spans="1:20" ht="17.25" customHeight="1" thickBot="1" x14ac:dyDescent="0.3">
      <c r="A253" s="1010" t="s">
        <v>256</v>
      </c>
      <c r="B253" s="327">
        <v>1</v>
      </c>
      <c r="C253" s="975" t="s">
        <v>114</v>
      </c>
      <c r="D253" s="394">
        <v>2021</v>
      </c>
      <c r="E253" s="431" t="s">
        <v>14</v>
      </c>
      <c r="F253" s="319">
        <v>40</v>
      </c>
      <c r="G253" s="320">
        <v>120</v>
      </c>
      <c r="H253" s="320">
        <v>63</v>
      </c>
      <c r="I253" s="320">
        <v>40</v>
      </c>
      <c r="J253" s="320">
        <v>14</v>
      </c>
      <c r="K253" s="320"/>
      <c r="L253" s="335"/>
      <c r="M253" s="388"/>
      <c r="N253" s="295">
        <f t="shared" si="273"/>
        <v>277</v>
      </c>
      <c r="O253" s="393">
        <f t="shared" ref="O253" si="277">(F253/10)+(G253/10)+(H253/9)+(I253/8)+(J253/7)+(K253/6)+(L253/5)+M253</f>
        <v>30</v>
      </c>
      <c r="P253" s="719"/>
      <c r="Q253" s="317" t="str">
        <f>IF(N253&gt;297,"Yes","NO")</f>
        <v>NO</v>
      </c>
      <c r="R253" s="888" t="str">
        <f>IF(Q253="yes","HM","")</f>
        <v/>
      </c>
      <c r="T253" s="844" t="str">
        <f t="shared" si="272"/>
        <v/>
      </c>
    </row>
    <row r="254" spans="1:20" ht="17.25" customHeight="1" thickBot="1" x14ac:dyDescent="0.3">
      <c r="A254" s="1010" t="s">
        <v>256</v>
      </c>
      <c r="B254" s="30" t="s">
        <v>193</v>
      </c>
      <c r="C254" s="963" t="s">
        <v>194</v>
      </c>
      <c r="D254" s="164">
        <v>1628</v>
      </c>
      <c r="E254" s="425" t="s">
        <v>14</v>
      </c>
      <c r="F254" s="761">
        <v>70</v>
      </c>
      <c r="G254" s="762">
        <v>100</v>
      </c>
      <c r="H254" s="762">
        <v>81</v>
      </c>
      <c r="I254" s="762">
        <v>8</v>
      </c>
      <c r="J254" s="762"/>
      <c r="K254" s="762"/>
      <c r="L254" s="763"/>
      <c r="M254" s="764">
        <v>3</v>
      </c>
      <c r="N254" s="765">
        <f t="shared" si="273"/>
        <v>259</v>
      </c>
      <c r="O254" s="766">
        <f t="shared" si="274"/>
        <v>30</v>
      </c>
      <c r="Q254" s="749" t="str">
        <f>IF(N254&gt;297,"Yes","NO")</f>
        <v>NO</v>
      </c>
      <c r="R254" s="889" t="str">
        <f>IF(Q254="yes","HM","")</f>
        <v/>
      </c>
      <c r="T254" s="844" t="str">
        <f t="shared" si="272"/>
        <v/>
      </c>
    </row>
    <row r="255" spans="1:20" ht="17.25" customHeight="1" thickBot="1" x14ac:dyDescent="0.3">
      <c r="A255" s="1010" t="s">
        <v>256</v>
      </c>
      <c r="B255" s="291">
        <v>8</v>
      </c>
      <c r="C255" s="961" t="s">
        <v>111</v>
      </c>
      <c r="D255" s="291">
        <v>1465</v>
      </c>
      <c r="E255" s="432" t="s">
        <v>15</v>
      </c>
      <c r="F255" s="325">
        <v>80</v>
      </c>
      <c r="G255" s="326">
        <v>160</v>
      </c>
      <c r="H255" s="326">
        <v>45</v>
      </c>
      <c r="I255" s="326">
        <v>8</v>
      </c>
      <c r="J255" s="326"/>
      <c r="K255" s="326"/>
      <c r="L255" s="348"/>
      <c r="M255" s="392"/>
      <c r="N255" s="289">
        <f t="shared" ref="N255:N290" si="278">SUM($F255:$L255)</f>
        <v>293</v>
      </c>
      <c r="O255" s="337">
        <f t="shared" ref="O255:O263" si="279">(F255/10)+(G255/10)+(H255/9)+(I255/8)+(J255/7)+(K255/6)+(L255/5)+M255</f>
        <v>30</v>
      </c>
      <c r="Q255" s="365" t="str">
        <f>IF(N255&gt;294,"Yes","NO")</f>
        <v>NO</v>
      </c>
      <c r="R255" s="887" t="str">
        <f t="shared" ref="R255:R263" si="280">IF(Q255="yes","M","")</f>
        <v/>
      </c>
      <c r="T255" s="844" t="str">
        <f t="shared" si="272"/>
        <v/>
      </c>
    </row>
    <row r="256" spans="1:20" ht="17.25" customHeight="1" thickBot="1" x14ac:dyDescent="0.3">
      <c r="A256" s="1010" t="s">
        <v>256</v>
      </c>
      <c r="B256" s="327" t="s">
        <v>186</v>
      </c>
      <c r="C256" s="967" t="s">
        <v>187</v>
      </c>
      <c r="D256" s="327">
        <v>1475</v>
      </c>
      <c r="E256" s="431" t="s">
        <v>15</v>
      </c>
      <c r="F256" s="319">
        <v>130</v>
      </c>
      <c r="G256" s="320">
        <v>100</v>
      </c>
      <c r="H256" s="320">
        <v>54</v>
      </c>
      <c r="I256" s="320">
        <v>8</v>
      </c>
      <c r="J256" s="320"/>
      <c r="K256" s="320"/>
      <c r="L256" s="335"/>
      <c r="M256" s="388"/>
      <c r="N256" s="295">
        <f t="shared" si="278"/>
        <v>292</v>
      </c>
      <c r="O256" s="393">
        <f t="shared" si="279"/>
        <v>30</v>
      </c>
      <c r="P256" s="394"/>
      <c r="Q256" s="317" t="str">
        <f t="shared" ref="Q256:Q263" si="281">IF(N256&gt;294,"Yes","NO")</f>
        <v>NO</v>
      </c>
      <c r="R256" s="888" t="str">
        <f t="shared" si="280"/>
        <v/>
      </c>
      <c r="T256" s="844" t="str">
        <f t="shared" si="272"/>
        <v/>
      </c>
    </row>
    <row r="257" spans="1:20" ht="17.25" customHeight="1" thickBot="1" x14ac:dyDescent="0.3">
      <c r="A257" s="1010" t="s">
        <v>256</v>
      </c>
      <c r="B257" s="327">
        <v>12</v>
      </c>
      <c r="C257" s="967" t="s">
        <v>136</v>
      </c>
      <c r="D257" s="327">
        <v>1194</v>
      </c>
      <c r="E257" s="431" t="s">
        <v>15</v>
      </c>
      <c r="F257" s="319">
        <v>90</v>
      </c>
      <c r="G257" s="320">
        <v>90</v>
      </c>
      <c r="H257" s="320">
        <v>99</v>
      </c>
      <c r="I257" s="320">
        <v>8</v>
      </c>
      <c r="J257" s="320"/>
      <c r="K257" s="320"/>
      <c r="L257" s="335"/>
      <c r="M257" s="388"/>
      <c r="N257" s="295">
        <f t="shared" si="278"/>
        <v>287</v>
      </c>
      <c r="O257" s="393">
        <f t="shared" ref="O257" si="282">(F257/10)+(G257/10)+(H257/9)+(I257/8)+(J257/7)+(K257/6)+(L257/5)+M257</f>
        <v>30</v>
      </c>
      <c r="P257" s="394"/>
      <c r="Q257" s="317" t="str">
        <f t="shared" ref="Q257" si="283">IF(N257&gt;294,"Yes","NO")</f>
        <v>NO</v>
      </c>
      <c r="R257" s="888" t="str">
        <f t="shared" ref="R257" si="284">IF(Q257="yes","M","")</f>
        <v/>
      </c>
      <c r="T257" s="844" t="str">
        <f t="shared" ref="T257" si="285">IF(O257=0,"",IF(O257=30,"","Shot count Error"))</f>
        <v/>
      </c>
    </row>
    <row r="258" spans="1:20" ht="17.25" customHeight="1" thickBot="1" x14ac:dyDescent="0.3">
      <c r="A258" s="1010" t="s">
        <v>256</v>
      </c>
      <c r="B258" s="327">
        <v>18</v>
      </c>
      <c r="C258" s="967" t="s">
        <v>152</v>
      </c>
      <c r="D258" s="327">
        <v>1473</v>
      </c>
      <c r="E258" s="431" t="s">
        <v>15</v>
      </c>
      <c r="F258" s="319">
        <v>70</v>
      </c>
      <c r="G258" s="320">
        <v>100</v>
      </c>
      <c r="H258" s="320">
        <v>81</v>
      </c>
      <c r="I258" s="320">
        <v>24</v>
      </c>
      <c r="J258" s="320">
        <v>7</v>
      </c>
      <c r="K258" s="320"/>
      <c r="L258" s="335"/>
      <c r="M258" s="388"/>
      <c r="N258" s="295">
        <f t="shared" si="278"/>
        <v>282</v>
      </c>
      <c r="O258" s="393">
        <f t="shared" si="279"/>
        <v>30</v>
      </c>
      <c r="P258" s="394"/>
      <c r="Q258" s="317" t="str">
        <f t="shared" si="281"/>
        <v>NO</v>
      </c>
      <c r="R258" s="888" t="str">
        <f t="shared" si="280"/>
        <v/>
      </c>
      <c r="T258" s="844" t="str">
        <f t="shared" si="272"/>
        <v/>
      </c>
    </row>
    <row r="259" spans="1:20" ht="17.25" customHeight="1" thickBot="1" x14ac:dyDescent="0.3">
      <c r="A259" s="1010" t="s">
        <v>256</v>
      </c>
      <c r="B259" s="327">
        <v>52</v>
      </c>
      <c r="C259" s="968" t="s">
        <v>77</v>
      </c>
      <c r="D259" s="376">
        <v>1549</v>
      </c>
      <c r="E259" s="431" t="s">
        <v>15</v>
      </c>
      <c r="F259" s="319">
        <v>40</v>
      </c>
      <c r="G259" s="320">
        <v>100</v>
      </c>
      <c r="H259" s="320">
        <v>117</v>
      </c>
      <c r="I259" s="320">
        <v>24</v>
      </c>
      <c r="J259" s="320"/>
      <c r="K259" s="320"/>
      <c r="L259" s="335"/>
      <c r="M259" s="388"/>
      <c r="N259" s="295">
        <f t="shared" si="278"/>
        <v>281</v>
      </c>
      <c r="O259" s="393">
        <f t="shared" ref="O259" si="286">(F259/10)+(G259/10)+(H259/9)+(I259/8)+(J259/7)+(K259/6)+(L259/5)+M259</f>
        <v>30</v>
      </c>
      <c r="P259" s="394"/>
      <c r="Q259" s="317" t="str">
        <f t="shared" si="281"/>
        <v>NO</v>
      </c>
      <c r="R259" s="888" t="str">
        <f t="shared" ref="R259" si="287">IF(Q259="yes","M","")</f>
        <v/>
      </c>
      <c r="T259" s="844" t="str">
        <f t="shared" ref="T259" si="288">IF(O259=0,"",IF(O259=30,"","Shot count Error"))</f>
        <v/>
      </c>
    </row>
    <row r="260" spans="1:20" ht="17.25" customHeight="1" thickBot="1" x14ac:dyDescent="0.3">
      <c r="A260" s="1010" t="s">
        <v>256</v>
      </c>
      <c r="B260" s="327"/>
      <c r="C260" s="968" t="s">
        <v>264</v>
      </c>
      <c r="D260" s="376">
        <v>1256</v>
      </c>
      <c r="E260" s="431" t="s">
        <v>15</v>
      </c>
      <c r="F260" s="319">
        <v>20</v>
      </c>
      <c r="G260" s="320">
        <v>90</v>
      </c>
      <c r="H260" s="320">
        <v>144</v>
      </c>
      <c r="I260" s="320">
        <v>24</v>
      </c>
      <c r="J260" s="320"/>
      <c r="K260" s="320"/>
      <c r="L260" s="335"/>
      <c r="M260" s="388"/>
      <c r="N260" s="295">
        <f t="shared" si="278"/>
        <v>278</v>
      </c>
      <c r="O260" s="393">
        <f t="shared" si="279"/>
        <v>30</v>
      </c>
      <c r="P260" s="394"/>
      <c r="Q260" s="317" t="str">
        <f t="shared" si="281"/>
        <v>NO</v>
      </c>
      <c r="R260" s="888" t="str">
        <f t="shared" si="280"/>
        <v/>
      </c>
      <c r="T260" s="844" t="str">
        <f t="shared" si="272"/>
        <v/>
      </c>
    </row>
    <row r="261" spans="1:20" ht="17.25" customHeight="1" thickBot="1" x14ac:dyDescent="0.3">
      <c r="A261" s="1010" t="s">
        <v>256</v>
      </c>
      <c r="B261" s="327">
        <v>6</v>
      </c>
      <c r="C261" s="967" t="s">
        <v>171</v>
      </c>
      <c r="D261" s="327">
        <v>357</v>
      </c>
      <c r="E261" s="431" t="s">
        <v>15</v>
      </c>
      <c r="F261" s="319">
        <v>30</v>
      </c>
      <c r="G261" s="320">
        <v>30</v>
      </c>
      <c r="H261" s="320">
        <v>162</v>
      </c>
      <c r="I261" s="320">
        <v>32</v>
      </c>
      <c r="J261" s="320">
        <v>14</v>
      </c>
      <c r="K261" s="320"/>
      <c r="L261" s="335"/>
      <c r="M261" s="388"/>
      <c r="N261" s="295">
        <f t="shared" si="278"/>
        <v>268</v>
      </c>
      <c r="O261" s="393">
        <f t="shared" si="279"/>
        <v>30</v>
      </c>
      <c r="P261" s="394"/>
      <c r="Q261" s="317" t="str">
        <f t="shared" si="281"/>
        <v>NO</v>
      </c>
      <c r="R261" s="888" t="str">
        <f t="shared" si="280"/>
        <v/>
      </c>
      <c r="T261" s="844" t="str">
        <f t="shared" si="272"/>
        <v/>
      </c>
    </row>
    <row r="262" spans="1:20" ht="17.25" customHeight="1" thickBot="1" x14ac:dyDescent="0.3">
      <c r="A262" s="1010" t="s">
        <v>256</v>
      </c>
      <c r="B262" s="297"/>
      <c r="C262" s="966" t="s">
        <v>241</v>
      </c>
      <c r="D262" s="297">
        <v>1143</v>
      </c>
      <c r="E262" s="429" t="s">
        <v>15</v>
      </c>
      <c r="F262" s="325">
        <v>30</v>
      </c>
      <c r="G262" s="326">
        <v>90</v>
      </c>
      <c r="H262" s="326">
        <v>90</v>
      </c>
      <c r="I262" s="326">
        <v>40</v>
      </c>
      <c r="J262" s="326">
        <v>14</v>
      </c>
      <c r="K262" s="326"/>
      <c r="L262" s="348"/>
      <c r="M262" s="384">
        <v>1</v>
      </c>
      <c r="N262" s="289">
        <f t="shared" si="278"/>
        <v>264</v>
      </c>
      <c r="O262" s="337">
        <f t="shared" ref="O262" si="289">(F262/10)+(G262/10)+(H262/9)+(I262/8)+(J262/7)+(K262/6)+(L262/5)+M262</f>
        <v>30</v>
      </c>
      <c r="P262" s="1012"/>
      <c r="Q262" s="1017" t="str">
        <f t="shared" ref="Q262" si="290">IF(N262&gt;294,"Yes","NO")</f>
        <v>NO</v>
      </c>
      <c r="R262" s="890" t="str">
        <f t="shared" ref="R262" si="291">IF(Q262="yes","M","")</f>
        <v/>
      </c>
      <c r="T262" s="844" t="str">
        <f t="shared" ref="T262" si="292">IF(O262=0,"",IF(O262=30,"","Shot count Error"))</f>
        <v/>
      </c>
    </row>
    <row r="263" spans="1:20" ht="17.25" customHeight="1" thickBot="1" x14ac:dyDescent="0.3">
      <c r="A263" s="1010" t="s">
        <v>256</v>
      </c>
      <c r="B263" s="308">
        <v>33</v>
      </c>
      <c r="C263" s="960" t="s">
        <v>232</v>
      </c>
      <c r="D263" s="308">
        <v>1237</v>
      </c>
      <c r="E263" s="423" t="s">
        <v>15</v>
      </c>
      <c r="F263" s="302"/>
      <c r="G263" s="303"/>
      <c r="H263" s="303"/>
      <c r="I263" s="303"/>
      <c r="J263" s="303"/>
      <c r="K263" s="303"/>
      <c r="L263" s="304"/>
      <c r="M263" s="386"/>
      <c r="N263" s="282">
        <f t="shared" si="278"/>
        <v>0</v>
      </c>
      <c r="O263" s="283">
        <f t="shared" si="279"/>
        <v>0</v>
      </c>
      <c r="P263" s="299"/>
      <c r="Q263" s="300" t="str">
        <f t="shared" si="281"/>
        <v>NO</v>
      </c>
      <c r="R263" s="891" t="str">
        <f t="shared" si="280"/>
        <v/>
      </c>
      <c r="T263" s="844" t="str">
        <f t="shared" si="272"/>
        <v/>
      </c>
    </row>
    <row r="264" spans="1:20" ht="17.25" customHeight="1" thickBot="1" x14ac:dyDescent="0.3">
      <c r="A264" s="1010" t="s">
        <v>256</v>
      </c>
      <c r="B264" s="376" t="s">
        <v>178</v>
      </c>
      <c r="C264" s="968" t="s">
        <v>179</v>
      </c>
      <c r="D264" s="376">
        <v>1629</v>
      </c>
      <c r="E264" s="424" t="s">
        <v>16</v>
      </c>
      <c r="F264" s="272">
        <v>60</v>
      </c>
      <c r="G264" s="273">
        <v>140</v>
      </c>
      <c r="H264" s="273">
        <v>72</v>
      </c>
      <c r="I264" s="273">
        <v>16</v>
      </c>
      <c r="J264" s="273"/>
      <c r="K264" s="273"/>
      <c r="L264" s="270"/>
      <c r="M264" s="390"/>
      <c r="N264" s="271">
        <f t="shared" si="278"/>
        <v>288</v>
      </c>
      <c r="O264" s="336">
        <f t="shared" si="274"/>
        <v>30</v>
      </c>
      <c r="P264" s="719"/>
      <c r="Q264" s="784" t="str">
        <f>IF(N264&gt;284,"Yes","NO")</f>
        <v>Yes</v>
      </c>
      <c r="R264" s="885" t="str">
        <f>IF(Q264="yes","G","")</f>
        <v>G</v>
      </c>
      <c r="T264" s="844" t="str">
        <f t="shared" si="272"/>
        <v/>
      </c>
    </row>
    <row r="265" spans="1:20" ht="17.25" customHeight="1" thickBot="1" x14ac:dyDescent="0.3">
      <c r="A265" s="1010" t="s">
        <v>256</v>
      </c>
      <c r="B265" s="297">
        <v>24</v>
      </c>
      <c r="C265" s="966" t="s">
        <v>170</v>
      </c>
      <c r="D265" s="297">
        <v>1477</v>
      </c>
      <c r="E265" s="431" t="s">
        <v>16</v>
      </c>
      <c r="F265" s="319">
        <v>40</v>
      </c>
      <c r="G265" s="320">
        <v>120</v>
      </c>
      <c r="H265" s="320">
        <v>126</v>
      </c>
      <c r="I265" s="320"/>
      <c r="J265" s="320"/>
      <c r="K265" s="320"/>
      <c r="L265" s="335"/>
      <c r="M265" s="388"/>
      <c r="N265" s="295">
        <f t="shared" si="278"/>
        <v>286</v>
      </c>
      <c r="O265" s="393">
        <f t="shared" ref="O265" si="293">(F265/10)+(G265/10)+(H265/9)+(I265/8)+(J265/7)+(K265/6)+(L265/5)+M265</f>
        <v>30</v>
      </c>
      <c r="P265" s="394"/>
      <c r="Q265" s="317" t="str">
        <f t="shared" ref="Q265" si="294">IF(N265&gt;284,"Yes","NO")</f>
        <v>Yes</v>
      </c>
      <c r="R265" s="888" t="str">
        <f t="shared" ref="R265" si="295">IF(Q265="yes","G","")</f>
        <v>G</v>
      </c>
      <c r="T265" s="844" t="str">
        <f t="shared" si="272"/>
        <v/>
      </c>
    </row>
    <row r="266" spans="1:20" ht="17.25" customHeight="1" thickBot="1" x14ac:dyDescent="0.3">
      <c r="A266" s="1010" t="s">
        <v>256</v>
      </c>
      <c r="B266" s="297">
        <v>57</v>
      </c>
      <c r="C266" s="966" t="s">
        <v>279</v>
      </c>
      <c r="D266" s="297">
        <v>1268</v>
      </c>
      <c r="E266" s="431" t="s">
        <v>16</v>
      </c>
      <c r="F266" s="319">
        <v>50</v>
      </c>
      <c r="G266" s="320">
        <v>110</v>
      </c>
      <c r="H266" s="320">
        <v>90</v>
      </c>
      <c r="I266" s="320">
        <v>24</v>
      </c>
      <c r="J266" s="320">
        <v>7</v>
      </c>
      <c r="K266" s="320"/>
      <c r="L266" s="335"/>
      <c r="M266" s="388"/>
      <c r="N266" s="295">
        <f t="shared" si="278"/>
        <v>281</v>
      </c>
      <c r="O266" s="393">
        <f t="shared" ref="O266" si="296">(F266/10)+(G266/10)+(H266/9)+(I266/8)+(J266/7)+(K266/6)+(L266/5)+M266</f>
        <v>30</v>
      </c>
      <c r="P266" s="394"/>
      <c r="Q266" s="317" t="str">
        <f t="shared" ref="Q266" si="297">IF(N266&gt;284,"Yes","NO")</f>
        <v>NO</v>
      </c>
      <c r="R266" s="888" t="str">
        <f t="shared" ref="R266" si="298">IF(Q266="yes","G","")</f>
        <v/>
      </c>
      <c r="T266" s="844" t="str">
        <f t="shared" ref="T266" si="299">IF(O266=0,"",IF(O266=30,"","Shot count Error"))</f>
        <v/>
      </c>
    </row>
    <row r="267" spans="1:20" ht="17.25" customHeight="1" thickBot="1" x14ac:dyDescent="0.3">
      <c r="A267" s="1010" t="s">
        <v>256</v>
      </c>
      <c r="B267" s="297" t="s">
        <v>182</v>
      </c>
      <c r="C267" s="966" t="s">
        <v>183</v>
      </c>
      <c r="D267" s="297">
        <v>921</v>
      </c>
      <c r="E267" s="431" t="s">
        <v>16</v>
      </c>
      <c r="F267" s="319">
        <v>10</v>
      </c>
      <c r="G267" s="320">
        <v>70</v>
      </c>
      <c r="H267" s="320">
        <v>162</v>
      </c>
      <c r="I267" s="320">
        <v>24</v>
      </c>
      <c r="J267" s="320">
        <v>7</v>
      </c>
      <c r="K267" s="320"/>
      <c r="L267" s="335"/>
      <c r="M267" s="388"/>
      <c r="N267" s="295">
        <f t="shared" si="278"/>
        <v>273</v>
      </c>
      <c r="O267" s="393">
        <f t="shared" ref="O267:O268" si="300">(F267/10)+(G267/10)+(H267/9)+(I267/8)+(J267/7)+(K267/6)+(L267/5)+M267</f>
        <v>30</v>
      </c>
      <c r="P267" s="394"/>
      <c r="Q267" s="317" t="str">
        <f t="shared" ref="Q267:Q268" si="301">IF(N267&gt;284,"Yes","NO")</f>
        <v>NO</v>
      </c>
      <c r="R267" s="888" t="str">
        <f t="shared" ref="R267:R268" si="302">IF(Q267="yes","G","")</f>
        <v/>
      </c>
      <c r="T267" s="844" t="str">
        <f t="shared" si="272"/>
        <v/>
      </c>
    </row>
    <row r="268" spans="1:20" ht="17.25" customHeight="1" thickBot="1" x14ac:dyDescent="0.3">
      <c r="A268" s="1010" t="s">
        <v>256</v>
      </c>
      <c r="B268" s="327"/>
      <c r="C268" s="967" t="s">
        <v>208</v>
      </c>
      <c r="D268" s="297">
        <v>1956</v>
      </c>
      <c r="E268" s="431" t="s">
        <v>16</v>
      </c>
      <c r="F268" s="319">
        <v>20</v>
      </c>
      <c r="G268" s="320">
        <v>60</v>
      </c>
      <c r="H268" s="320">
        <v>144</v>
      </c>
      <c r="I268" s="320">
        <v>48</v>
      </c>
      <c r="J268" s="320"/>
      <c r="K268" s="320"/>
      <c r="L268" s="335"/>
      <c r="M268" s="388"/>
      <c r="N268" s="295">
        <f t="shared" si="278"/>
        <v>272</v>
      </c>
      <c r="O268" s="393">
        <f t="shared" si="300"/>
        <v>30</v>
      </c>
      <c r="P268" s="394"/>
      <c r="Q268" s="317" t="str">
        <f t="shared" si="301"/>
        <v>NO</v>
      </c>
      <c r="R268" s="888" t="str">
        <f t="shared" si="302"/>
        <v/>
      </c>
      <c r="T268" s="844" t="str">
        <f t="shared" si="272"/>
        <v/>
      </c>
    </row>
    <row r="269" spans="1:20" ht="17.25" customHeight="1" thickBot="1" x14ac:dyDescent="0.3">
      <c r="A269" s="1010" t="s">
        <v>256</v>
      </c>
      <c r="B269" s="297">
        <v>58</v>
      </c>
      <c r="C269" s="967" t="s">
        <v>276</v>
      </c>
      <c r="D269" s="297">
        <v>723</v>
      </c>
      <c r="E269" s="431" t="s">
        <v>16</v>
      </c>
      <c r="F269" s="319">
        <v>90</v>
      </c>
      <c r="G269" s="320">
        <v>70</v>
      </c>
      <c r="H269" s="320">
        <v>99</v>
      </c>
      <c r="I269" s="320">
        <v>8</v>
      </c>
      <c r="J269" s="320"/>
      <c r="K269" s="320"/>
      <c r="L269" s="335"/>
      <c r="M269" s="388">
        <v>2</v>
      </c>
      <c r="N269" s="295">
        <f t="shared" si="278"/>
        <v>267</v>
      </c>
      <c r="O269" s="393">
        <f t="shared" ref="O269" si="303">(F269/10)+(G269/10)+(H269/9)+(I269/8)+(J269/7)+(K269/6)+(L269/5)+M269</f>
        <v>30</v>
      </c>
      <c r="P269" s="394"/>
      <c r="Q269" s="317" t="str">
        <f t="shared" ref="Q269" si="304">IF(N269&gt;284,"Yes","NO")</f>
        <v>NO</v>
      </c>
      <c r="R269" s="888" t="str">
        <f t="shared" ref="R269" si="305">IF(Q269="yes","G","")</f>
        <v/>
      </c>
      <c r="T269" s="844"/>
    </row>
    <row r="270" spans="1:20" ht="17.25" customHeight="1" thickBot="1" x14ac:dyDescent="0.3">
      <c r="A270" s="1010" t="s">
        <v>256</v>
      </c>
      <c r="B270" s="297">
        <v>29</v>
      </c>
      <c r="C270" s="967" t="s">
        <v>140</v>
      </c>
      <c r="D270" s="297">
        <v>1726</v>
      </c>
      <c r="E270" s="431" t="s">
        <v>16</v>
      </c>
      <c r="F270" s="319">
        <v>20</v>
      </c>
      <c r="G270" s="320">
        <v>30</v>
      </c>
      <c r="H270" s="320">
        <v>144</v>
      </c>
      <c r="I270" s="320">
        <v>56</v>
      </c>
      <c r="J270" s="320">
        <v>14</v>
      </c>
      <c r="K270" s="320"/>
      <c r="L270" s="335"/>
      <c r="M270" s="388"/>
      <c r="N270" s="295">
        <f t="shared" si="278"/>
        <v>264</v>
      </c>
      <c r="O270" s="393">
        <f t="shared" ref="O270" si="306">(F270/10)+(G270/10)+(H270/9)+(I270/8)+(J270/7)+(K270/6)+(L270/5)+M270</f>
        <v>30</v>
      </c>
      <c r="P270" s="394"/>
      <c r="Q270" s="317" t="str">
        <f t="shared" ref="Q270" si="307">IF(N270&gt;284,"Yes","NO")</f>
        <v>NO</v>
      </c>
      <c r="R270" s="888" t="str">
        <f t="shared" ref="R270" si="308">IF(Q270="yes","G","")</f>
        <v/>
      </c>
      <c r="T270" s="844"/>
    </row>
    <row r="271" spans="1:20" ht="17.25" customHeight="1" thickBot="1" x14ac:dyDescent="0.3">
      <c r="A271" s="1010" t="s">
        <v>256</v>
      </c>
      <c r="B271" s="297">
        <v>55</v>
      </c>
      <c r="C271" s="967" t="s">
        <v>266</v>
      </c>
      <c r="D271" s="327">
        <v>1982</v>
      </c>
      <c r="E271" s="431" t="s">
        <v>16</v>
      </c>
      <c r="F271" s="319">
        <v>10</v>
      </c>
      <c r="G271" s="320">
        <v>70</v>
      </c>
      <c r="H271" s="320">
        <v>144</v>
      </c>
      <c r="I271" s="320">
        <v>32</v>
      </c>
      <c r="J271" s="320">
        <v>7</v>
      </c>
      <c r="K271" s="320"/>
      <c r="L271" s="335"/>
      <c r="M271" s="388">
        <v>1</v>
      </c>
      <c r="N271" s="295">
        <f t="shared" si="278"/>
        <v>263</v>
      </c>
      <c r="O271" s="393">
        <f t="shared" ref="O271" si="309">(F271/10)+(G271/10)+(H271/9)+(I271/8)+(J271/7)+(K271/6)+(L271/5)+M271</f>
        <v>30</v>
      </c>
      <c r="P271" s="394"/>
      <c r="Q271" s="317" t="str">
        <f t="shared" ref="Q271" si="310">IF(N271&gt;284,"Yes","NO")</f>
        <v>NO</v>
      </c>
      <c r="R271" s="888" t="str">
        <f t="shared" ref="R271" si="311">IF(Q271="yes","G","")</f>
        <v/>
      </c>
      <c r="T271" s="844" t="str">
        <f t="shared" ref="T271" si="312">IF(O271=0,"",IF(O271=30,"","Shot count Error"))</f>
        <v/>
      </c>
    </row>
    <row r="272" spans="1:20" ht="17.25" customHeight="1" thickBot="1" x14ac:dyDescent="0.3">
      <c r="A272" s="1010" t="s">
        <v>256</v>
      </c>
      <c r="B272" s="757" t="s">
        <v>189</v>
      </c>
      <c r="C272" s="963" t="s">
        <v>190</v>
      </c>
      <c r="D272" s="757">
        <v>1853</v>
      </c>
      <c r="E272" s="425" t="s">
        <v>16</v>
      </c>
      <c r="F272" s="761">
        <v>10</v>
      </c>
      <c r="G272" s="762">
        <v>40</v>
      </c>
      <c r="H272" s="762">
        <v>117</v>
      </c>
      <c r="I272" s="762">
        <v>80</v>
      </c>
      <c r="J272" s="762">
        <v>7</v>
      </c>
      <c r="K272" s="762">
        <v>6</v>
      </c>
      <c r="L272" s="763"/>
      <c r="M272" s="764"/>
      <c r="N272" s="765">
        <f t="shared" si="278"/>
        <v>260</v>
      </c>
      <c r="O272" s="766">
        <f t="shared" si="274"/>
        <v>30</v>
      </c>
      <c r="P272" s="688"/>
      <c r="Q272" s="687" t="str">
        <f>IF(N272&gt;284,"Yes","NO")</f>
        <v>NO</v>
      </c>
      <c r="R272" s="889" t="str">
        <f>IF(Q272="yes","G","")</f>
        <v/>
      </c>
      <c r="T272" s="844" t="str">
        <f t="shared" si="272"/>
        <v/>
      </c>
    </row>
    <row r="273" spans="1:20" ht="17.25" customHeight="1" thickBot="1" x14ac:dyDescent="0.3">
      <c r="A273" s="1010" t="s">
        <v>256</v>
      </c>
      <c r="B273" s="291" t="s">
        <v>191</v>
      </c>
      <c r="C273" s="959" t="s">
        <v>192</v>
      </c>
      <c r="D273" s="290">
        <v>1901</v>
      </c>
      <c r="E273" s="430" t="s">
        <v>17</v>
      </c>
      <c r="F273" s="279">
        <v>100</v>
      </c>
      <c r="G273" s="280">
        <v>60</v>
      </c>
      <c r="H273" s="280">
        <v>99</v>
      </c>
      <c r="I273" s="280">
        <v>24</v>
      </c>
      <c r="J273" s="280"/>
      <c r="K273" s="280"/>
      <c r="L273" s="277"/>
      <c r="M273" s="618"/>
      <c r="N273" s="289">
        <f t="shared" si="278"/>
        <v>283</v>
      </c>
      <c r="O273" s="337">
        <f>(F273/10)+(G273/10)+(H273/9)+(I273/8)+(J273/7)+(K273/6)+(L273/5)+M273</f>
        <v>30</v>
      </c>
      <c r="Q273" s="756" t="str">
        <f>IF(N273&gt;270,"Yes","NO")</f>
        <v>Yes</v>
      </c>
      <c r="R273" s="886" t="str">
        <f>IF(Q273="yes","S","")</f>
        <v>S</v>
      </c>
      <c r="T273" s="844" t="str">
        <f t="shared" si="272"/>
        <v/>
      </c>
    </row>
    <row r="274" spans="1:20" ht="17.25" customHeight="1" thickBot="1" x14ac:dyDescent="0.3">
      <c r="A274" s="1010" t="s">
        <v>256</v>
      </c>
      <c r="B274" s="327" t="s">
        <v>202</v>
      </c>
      <c r="C274" s="982" t="s">
        <v>203</v>
      </c>
      <c r="D274" s="327">
        <v>1412</v>
      </c>
      <c r="E274" s="431" t="s">
        <v>17</v>
      </c>
      <c r="F274" s="279">
        <v>40</v>
      </c>
      <c r="G274" s="280">
        <v>100</v>
      </c>
      <c r="H274" s="280">
        <v>117</v>
      </c>
      <c r="I274" s="280">
        <v>24</v>
      </c>
      <c r="J274" s="280"/>
      <c r="K274" s="320"/>
      <c r="L274" s="335"/>
      <c r="M274" s="388"/>
      <c r="N274" s="295">
        <f t="shared" si="278"/>
        <v>281</v>
      </c>
      <c r="O274" s="393">
        <f>(F274/10)+(G274/10)+(H274/9)+(I274/8)+(J274/7)+(K274/6)+(L274/5)+M274</f>
        <v>30</v>
      </c>
      <c r="P274" s="394"/>
      <c r="Q274" s="317" t="str">
        <f t="shared" ref="Q274:Q286" si="313">IF(N274&gt;270,"Yes","NO")</f>
        <v>Yes</v>
      </c>
      <c r="R274" s="888" t="str">
        <f>IF(Q274="yes","S","")</f>
        <v>S</v>
      </c>
      <c r="T274" s="844"/>
    </row>
    <row r="275" spans="1:20" ht="17.25" customHeight="1" thickBot="1" x14ac:dyDescent="0.3">
      <c r="A275" s="1010" t="s">
        <v>256</v>
      </c>
      <c r="B275" s="297" t="s">
        <v>211</v>
      </c>
      <c r="C275" s="967" t="s">
        <v>212</v>
      </c>
      <c r="D275" s="297">
        <v>2580</v>
      </c>
      <c r="E275" s="431" t="s">
        <v>17</v>
      </c>
      <c r="F275" s="319">
        <v>30</v>
      </c>
      <c r="G275" s="320">
        <v>120</v>
      </c>
      <c r="H275" s="320">
        <v>108</v>
      </c>
      <c r="I275" s="320">
        <v>8</v>
      </c>
      <c r="J275" s="320">
        <v>7</v>
      </c>
      <c r="K275" s="320">
        <v>6</v>
      </c>
      <c r="L275" s="335"/>
      <c r="M275" s="388"/>
      <c r="N275" s="295">
        <f t="shared" si="278"/>
        <v>279</v>
      </c>
      <c r="O275" s="393">
        <f t="shared" ref="O275:O286" si="314">(F275/10)+(G275/10)+(H275/9)+(I275/8)+(J275/7)+(K275/6)+(L275/5)+M275</f>
        <v>30</v>
      </c>
      <c r="P275" s="394"/>
      <c r="Q275" s="317" t="str">
        <f t="shared" si="313"/>
        <v>Yes</v>
      </c>
      <c r="R275" s="888" t="str">
        <f t="shared" ref="R275:R286" si="315">IF(Q275="yes","S","")</f>
        <v>S</v>
      </c>
      <c r="T275" s="844" t="str">
        <f t="shared" si="272"/>
        <v/>
      </c>
    </row>
    <row r="276" spans="1:20" ht="17.25" customHeight="1" thickBot="1" x14ac:dyDescent="0.3">
      <c r="A276" s="1010" t="s">
        <v>256</v>
      </c>
      <c r="B276" s="297" t="s">
        <v>222</v>
      </c>
      <c r="C276" s="967" t="s">
        <v>230</v>
      </c>
      <c r="D276" s="297">
        <v>1118</v>
      </c>
      <c r="E276" s="431" t="s">
        <v>17</v>
      </c>
      <c r="F276" s="319">
        <v>30</v>
      </c>
      <c r="G276" s="320">
        <v>120</v>
      </c>
      <c r="H276" s="320">
        <v>108</v>
      </c>
      <c r="I276" s="320">
        <v>8</v>
      </c>
      <c r="J276" s="320">
        <v>7</v>
      </c>
      <c r="K276" s="320">
        <v>6</v>
      </c>
      <c r="L276" s="335"/>
      <c r="M276" s="388"/>
      <c r="N276" s="295">
        <f t="shared" si="278"/>
        <v>279</v>
      </c>
      <c r="O276" s="393">
        <f t="shared" ref="O276" si="316">(F276/10)+(G276/10)+(H276/9)+(I276/8)+(J276/7)+(K276/6)+(L276/5)+M276</f>
        <v>30</v>
      </c>
      <c r="P276" s="394"/>
      <c r="Q276" s="317" t="str">
        <f t="shared" ref="Q276" si="317">IF(N276&gt;270,"Yes","NO")</f>
        <v>Yes</v>
      </c>
      <c r="R276" s="888" t="str">
        <f t="shared" ref="R276" si="318">IF(Q276="yes","S","")</f>
        <v>S</v>
      </c>
      <c r="T276" s="844" t="str">
        <f t="shared" ref="T276" si="319">IF(O276=0,"",IF(O276=30,"","Shot count Error"))</f>
        <v/>
      </c>
    </row>
    <row r="277" spans="1:20" ht="17.25" customHeight="1" thickBot="1" x14ac:dyDescent="0.3">
      <c r="A277" s="1010" t="s">
        <v>256</v>
      </c>
      <c r="B277" s="297" t="s">
        <v>209</v>
      </c>
      <c r="C277" s="967" t="s">
        <v>210</v>
      </c>
      <c r="D277" s="297">
        <v>2578</v>
      </c>
      <c r="E277" s="431" t="s">
        <v>17</v>
      </c>
      <c r="F277" s="319">
        <v>20</v>
      </c>
      <c r="G277" s="320">
        <v>100</v>
      </c>
      <c r="H277" s="320">
        <v>117</v>
      </c>
      <c r="I277" s="320">
        <v>40</v>
      </c>
      <c r="J277" s="320"/>
      <c r="K277" s="320"/>
      <c r="L277" s="335"/>
      <c r="M277" s="388"/>
      <c r="N277" s="295">
        <f t="shared" si="278"/>
        <v>277</v>
      </c>
      <c r="O277" s="393">
        <f t="shared" ref="O277:O284" si="320">(F277/10)+(G277/10)+(H277/9)+(I277/8)+(J277/7)+(K277/6)+(L277/5)+M277</f>
        <v>30</v>
      </c>
      <c r="P277" s="394"/>
      <c r="Q277" s="317" t="str">
        <f t="shared" ref="Q277:Q284" si="321">IF(N277&gt;270,"Yes","NO")</f>
        <v>Yes</v>
      </c>
      <c r="R277" s="888" t="str">
        <f t="shared" si="315"/>
        <v>S</v>
      </c>
      <c r="T277" s="844" t="str">
        <f t="shared" si="272"/>
        <v/>
      </c>
    </row>
    <row r="278" spans="1:20" ht="17.25" customHeight="1" thickBot="1" x14ac:dyDescent="0.3">
      <c r="A278" s="1010" t="s">
        <v>256</v>
      </c>
      <c r="B278" s="297" t="s">
        <v>196</v>
      </c>
      <c r="C278" s="967" t="s">
        <v>197</v>
      </c>
      <c r="D278" s="297">
        <v>2035</v>
      </c>
      <c r="E278" s="431" t="s">
        <v>17</v>
      </c>
      <c r="F278" s="319">
        <v>30</v>
      </c>
      <c r="G278" s="320">
        <v>100</v>
      </c>
      <c r="H278" s="320">
        <v>99</v>
      </c>
      <c r="I278" s="320">
        <v>24</v>
      </c>
      <c r="J278" s="320">
        <v>14</v>
      </c>
      <c r="K278" s="320">
        <v>6</v>
      </c>
      <c r="L278" s="335"/>
      <c r="M278" s="388"/>
      <c r="N278" s="295">
        <f t="shared" si="278"/>
        <v>273</v>
      </c>
      <c r="O278" s="393">
        <f t="shared" ref="O278:O283" si="322">(F278/10)+(G278/10)+(H278/9)+(I278/8)+(J278/7)+(K278/6)+(L278/5)+M278</f>
        <v>30</v>
      </c>
      <c r="P278" s="394"/>
      <c r="Q278" s="317" t="str">
        <f t="shared" ref="Q278:Q283" si="323">IF(N278&gt;270,"Yes","NO")</f>
        <v>Yes</v>
      </c>
      <c r="R278" s="888" t="str">
        <f t="shared" ref="R278:R283" si="324">IF(Q278="yes","S","")</f>
        <v>S</v>
      </c>
      <c r="T278" s="844" t="str">
        <f t="shared" ref="T278:T283" si="325">IF(O278=0,"",IF(O278=30,"","Shot count Error"))</f>
        <v/>
      </c>
    </row>
    <row r="279" spans="1:20" ht="17.25" customHeight="1" thickBot="1" x14ac:dyDescent="0.3">
      <c r="A279" s="1010" t="s">
        <v>256</v>
      </c>
      <c r="B279" s="297">
        <v>59</v>
      </c>
      <c r="C279" s="967" t="s">
        <v>277</v>
      </c>
      <c r="D279" s="297">
        <v>1577</v>
      </c>
      <c r="E279" s="431" t="s">
        <v>17</v>
      </c>
      <c r="F279" s="319">
        <v>10</v>
      </c>
      <c r="G279" s="320">
        <v>90</v>
      </c>
      <c r="H279" s="320">
        <v>126</v>
      </c>
      <c r="I279" s="320">
        <v>24</v>
      </c>
      <c r="J279" s="320">
        <v>21</v>
      </c>
      <c r="K279" s="320"/>
      <c r="L279" s="335"/>
      <c r="M279" s="388"/>
      <c r="N279" s="295">
        <f t="shared" si="278"/>
        <v>271</v>
      </c>
      <c r="O279" s="393">
        <f t="shared" si="322"/>
        <v>30</v>
      </c>
      <c r="P279" s="394"/>
      <c r="Q279" s="317" t="str">
        <f t="shared" si="323"/>
        <v>Yes</v>
      </c>
      <c r="R279" s="888" t="str">
        <f t="shared" si="324"/>
        <v>S</v>
      </c>
      <c r="T279" s="844" t="str">
        <f t="shared" si="325"/>
        <v/>
      </c>
    </row>
    <row r="280" spans="1:20" ht="17.25" customHeight="1" thickBot="1" x14ac:dyDescent="0.3">
      <c r="A280" s="1010" t="s">
        <v>256</v>
      </c>
      <c r="B280" s="376">
        <v>50</v>
      </c>
      <c r="C280" s="968" t="s">
        <v>260</v>
      </c>
      <c r="D280" s="327">
        <v>2233</v>
      </c>
      <c r="E280" s="431" t="s">
        <v>17</v>
      </c>
      <c r="F280" s="319">
        <v>10</v>
      </c>
      <c r="G280" s="320">
        <v>60</v>
      </c>
      <c r="H280" s="320">
        <v>108</v>
      </c>
      <c r="I280" s="320">
        <v>72</v>
      </c>
      <c r="J280" s="320">
        <v>14</v>
      </c>
      <c r="K280" s="320"/>
      <c r="L280" s="335"/>
      <c r="M280" s="388"/>
      <c r="N280" s="295">
        <f t="shared" si="278"/>
        <v>264</v>
      </c>
      <c r="O280" s="393">
        <f t="shared" si="322"/>
        <v>30</v>
      </c>
      <c r="P280" s="394"/>
      <c r="Q280" s="317" t="str">
        <f t="shared" si="323"/>
        <v>NO</v>
      </c>
      <c r="R280" s="888" t="str">
        <f t="shared" si="324"/>
        <v/>
      </c>
      <c r="T280" s="844" t="str">
        <f t="shared" si="325"/>
        <v/>
      </c>
    </row>
    <row r="281" spans="1:20" ht="17.25" customHeight="1" thickBot="1" x14ac:dyDescent="0.3">
      <c r="A281" s="1010" t="s">
        <v>256</v>
      </c>
      <c r="B281" s="291">
        <v>43</v>
      </c>
      <c r="C281" s="968" t="s">
        <v>258</v>
      </c>
      <c r="D281" s="297">
        <v>1225</v>
      </c>
      <c r="E281" s="431" t="s">
        <v>17</v>
      </c>
      <c r="F281" s="319">
        <v>10</v>
      </c>
      <c r="G281" s="320">
        <v>100</v>
      </c>
      <c r="H281" s="320">
        <v>99</v>
      </c>
      <c r="I281" s="320">
        <v>24</v>
      </c>
      <c r="J281" s="320">
        <v>28</v>
      </c>
      <c r="K281" s="320"/>
      <c r="L281" s="335"/>
      <c r="M281" s="388">
        <v>1</v>
      </c>
      <c r="N281" s="295">
        <f t="shared" si="278"/>
        <v>261</v>
      </c>
      <c r="O281" s="393">
        <f t="shared" si="322"/>
        <v>30</v>
      </c>
      <c r="P281" s="394"/>
      <c r="Q281" s="317" t="str">
        <f t="shared" si="323"/>
        <v>NO</v>
      </c>
      <c r="R281" s="888" t="str">
        <f t="shared" si="324"/>
        <v/>
      </c>
      <c r="T281" s="844" t="str">
        <f t="shared" si="325"/>
        <v/>
      </c>
    </row>
    <row r="282" spans="1:20" ht="17.25" customHeight="1" thickBot="1" x14ac:dyDescent="0.3">
      <c r="A282" s="1010" t="s">
        <v>256</v>
      </c>
      <c r="B282" s="327">
        <v>45</v>
      </c>
      <c r="C282" s="968" t="s">
        <v>274</v>
      </c>
      <c r="D282" s="297">
        <v>2361</v>
      </c>
      <c r="E282" s="431" t="s">
        <v>17</v>
      </c>
      <c r="F282" s="319">
        <v>10</v>
      </c>
      <c r="G282" s="320">
        <v>60</v>
      </c>
      <c r="H282" s="320">
        <v>135</v>
      </c>
      <c r="I282" s="320">
        <v>48</v>
      </c>
      <c r="J282" s="320"/>
      <c r="K282" s="320"/>
      <c r="L282" s="335">
        <v>5</v>
      </c>
      <c r="M282" s="388">
        <v>1</v>
      </c>
      <c r="N282" s="295">
        <f t="shared" si="278"/>
        <v>258</v>
      </c>
      <c r="O282" s="393">
        <f t="shared" ref="O282" si="326">(F282/10)+(G282/10)+(H282/9)+(I282/8)+(J282/7)+(K282/6)+(L282/5)+M282</f>
        <v>30</v>
      </c>
      <c r="P282" s="394"/>
      <c r="Q282" s="317" t="str">
        <f t="shared" ref="Q282" si="327">IF(N282&gt;270,"Yes","NO")</f>
        <v>NO</v>
      </c>
      <c r="R282" s="888" t="str">
        <f t="shared" ref="R282" si="328">IF(Q282="yes","S","")</f>
        <v/>
      </c>
      <c r="T282" s="844" t="str">
        <f t="shared" ref="T282" si="329">IF(O282=0,"",IF(O282=30,"","Shot count Error"))</f>
        <v/>
      </c>
    </row>
    <row r="283" spans="1:20" ht="17.25" customHeight="1" thickBot="1" x14ac:dyDescent="0.3">
      <c r="A283" s="1010" t="s">
        <v>256</v>
      </c>
      <c r="B283" s="291">
        <v>16</v>
      </c>
      <c r="C283" s="968" t="s">
        <v>160</v>
      </c>
      <c r="D283" s="297">
        <v>1615</v>
      </c>
      <c r="E283" s="431" t="s">
        <v>17</v>
      </c>
      <c r="F283" s="319">
        <v>30</v>
      </c>
      <c r="G283" s="320">
        <v>40</v>
      </c>
      <c r="H283" s="320">
        <v>72</v>
      </c>
      <c r="I283" s="320">
        <v>80</v>
      </c>
      <c r="J283" s="320">
        <v>28</v>
      </c>
      <c r="K283" s="320">
        <v>6</v>
      </c>
      <c r="L283" s="335"/>
      <c r="M283" s="388"/>
      <c r="N283" s="295">
        <f t="shared" si="278"/>
        <v>256</v>
      </c>
      <c r="O283" s="393">
        <f t="shared" si="322"/>
        <v>30</v>
      </c>
      <c r="P283" s="394"/>
      <c r="Q283" s="317" t="str">
        <f t="shared" si="323"/>
        <v>NO</v>
      </c>
      <c r="R283" s="888" t="str">
        <f t="shared" si="324"/>
        <v/>
      </c>
      <c r="T283" s="844" t="str">
        <f t="shared" si="325"/>
        <v/>
      </c>
    </row>
    <row r="284" spans="1:20" ht="17.25" customHeight="1" thickBot="1" x14ac:dyDescent="0.3">
      <c r="A284" s="1010" t="s">
        <v>256</v>
      </c>
      <c r="B284" s="297"/>
      <c r="C284" s="967" t="s">
        <v>227</v>
      </c>
      <c r="D284" s="297">
        <v>1810</v>
      </c>
      <c r="E284" s="431" t="s">
        <v>17</v>
      </c>
      <c r="F284" s="319">
        <v>10</v>
      </c>
      <c r="G284" s="320">
        <v>20</v>
      </c>
      <c r="H284" s="320">
        <v>72</v>
      </c>
      <c r="I284" s="320">
        <v>64</v>
      </c>
      <c r="J284" s="320">
        <v>35</v>
      </c>
      <c r="K284" s="320">
        <v>24</v>
      </c>
      <c r="L284" s="335">
        <v>5</v>
      </c>
      <c r="M284" s="388">
        <v>1</v>
      </c>
      <c r="N284" s="295">
        <f t="shared" si="278"/>
        <v>230</v>
      </c>
      <c r="O284" s="393">
        <f t="shared" si="320"/>
        <v>30</v>
      </c>
      <c r="P284" s="394"/>
      <c r="Q284" s="317" t="str">
        <f t="shared" si="321"/>
        <v>NO</v>
      </c>
      <c r="R284" s="888" t="str">
        <f t="shared" si="315"/>
        <v/>
      </c>
      <c r="T284" s="844" t="str">
        <f t="shared" si="272"/>
        <v/>
      </c>
    </row>
    <row r="285" spans="1:20" ht="17.25" customHeight="1" thickBot="1" x14ac:dyDescent="0.3">
      <c r="A285" s="1010" t="s">
        <v>256</v>
      </c>
      <c r="B285" s="297"/>
      <c r="C285" s="967" t="s">
        <v>234</v>
      </c>
      <c r="D285" s="297">
        <v>2454</v>
      </c>
      <c r="E285" s="431" t="s">
        <v>17</v>
      </c>
      <c r="F285" s="319">
        <v>0</v>
      </c>
      <c r="G285" s="320">
        <v>30</v>
      </c>
      <c r="H285" s="320">
        <v>36</v>
      </c>
      <c r="I285" s="320">
        <v>80</v>
      </c>
      <c r="J285" s="320">
        <v>35</v>
      </c>
      <c r="K285" s="320">
        <v>24</v>
      </c>
      <c r="L285" s="335">
        <v>5</v>
      </c>
      <c r="M285" s="388">
        <v>3</v>
      </c>
      <c r="N285" s="295">
        <f t="shared" si="278"/>
        <v>210</v>
      </c>
      <c r="O285" s="393">
        <f t="shared" si="314"/>
        <v>30</v>
      </c>
      <c r="P285" s="394"/>
      <c r="Q285" s="317" t="str">
        <f t="shared" si="313"/>
        <v>NO</v>
      </c>
      <c r="R285" s="888" t="str">
        <f t="shared" si="315"/>
        <v/>
      </c>
      <c r="T285" s="844" t="str">
        <f t="shared" si="272"/>
        <v/>
      </c>
    </row>
    <row r="286" spans="1:20" ht="17.25" customHeight="1" thickBot="1" x14ac:dyDescent="0.3">
      <c r="A286" s="1010" t="s">
        <v>256</v>
      </c>
      <c r="B286" s="297"/>
      <c r="C286" s="967" t="s">
        <v>262</v>
      </c>
      <c r="D286" s="297">
        <v>569</v>
      </c>
      <c r="E286" s="431" t="s">
        <v>17</v>
      </c>
      <c r="F286" s="319">
        <v>10</v>
      </c>
      <c r="G286" s="320">
        <v>20</v>
      </c>
      <c r="H286" s="320">
        <v>45</v>
      </c>
      <c r="I286" s="320">
        <v>72</v>
      </c>
      <c r="J286" s="320">
        <v>35</v>
      </c>
      <c r="K286" s="320">
        <v>24</v>
      </c>
      <c r="L286" s="335"/>
      <c r="M286" s="388">
        <v>4</v>
      </c>
      <c r="N286" s="295">
        <f t="shared" si="278"/>
        <v>206</v>
      </c>
      <c r="O286" s="393">
        <f t="shared" si="314"/>
        <v>30</v>
      </c>
      <c r="P286" s="394"/>
      <c r="Q286" s="317" t="str">
        <f t="shared" si="313"/>
        <v>NO</v>
      </c>
      <c r="R286" s="888" t="str">
        <f t="shared" si="315"/>
        <v/>
      </c>
      <c r="T286" s="844"/>
    </row>
    <row r="287" spans="1:20" ht="17.25" customHeight="1" thickBot="1" x14ac:dyDescent="0.3">
      <c r="A287" s="1010" t="s">
        <v>256</v>
      </c>
      <c r="B287" s="297">
        <v>2</v>
      </c>
      <c r="C287" s="967" t="s">
        <v>144</v>
      </c>
      <c r="D287" s="297">
        <v>1724</v>
      </c>
      <c r="E287" s="431" t="s">
        <v>17</v>
      </c>
      <c r="F287" s="319">
        <v>20</v>
      </c>
      <c r="G287" s="320">
        <v>10</v>
      </c>
      <c r="H287" s="320">
        <v>9</v>
      </c>
      <c r="I287" s="320">
        <v>48</v>
      </c>
      <c r="J287" s="320">
        <v>49</v>
      </c>
      <c r="K287" s="320">
        <v>36</v>
      </c>
      <c r="L287" s="335"/>
      <c r="M287" s="388">
        <v>7</v>
      </c>
      <c r="N287" s="295">
        <f t="shared" si="278"/>
        <v>172</v>
      </c>
      <c r="O287" s="393">
        <f t="shared" ref="O287" si="330">(F287/10)+(G287/10)+(H287/9)+(I287/8)+(J287/7)+(K287/6)+(L287/5)+M287</f>
        <v>30</v>
      </c>
      <c r="P287" s="394"/>
      <c r="Q287" s="317" t="str">
        <f t="shared" ref="Q287" si="331">IF(N287&gt;270,"Yes","NO")</f>
        <v>NO</v>
      </c>
      <c r="R287" s="888" t="str">
        <f t="shared" ref="R287" si="332">IF(Q287="yes","S","")</f>
        <v/>
      </c>
      <c r="T287" s="844" t="str">
        <f t="shared" ref="T287:T288" si="333">IF(O287=0,"",IF(O287=30,"","Shot count Error"))</f>
        <v/>
      </c>
    </row>
    <row r="288" spans="1:20" ht="17.25" customHeight="1" thickBot="1" x14ac:dyDescent="0.3">
      <c r="B288" s="297">
        <v>56</v>
      </c>
      <c r="C288" s="967" t="s">
        <v>269</v>
      </c>
      <c r="D288" s="297">
        <v>2005</v>
      </c>
      <c r="E288" s="431" t="s">
        <v>17</v>
      </c>
      <c r="F288" s="319">
        <v>0</v>
      </c>
      <c r="G288" s="320">
        <v>20</v>
      </c>
      <c r="H288" s="320">
        <v>18</v>
      </c>
      <c r="I288" s="320">
        <v>40</v>
      </c>
      <c r="J288" s="320">
        <v>28</v>
      </c>
      <c r="K288" s="320">
        <v>42</v>
      </c>
      <c r="L288" s="335">
        <v>10</v>
      </c>
      <c r="M288" s="388">
        <v>8</v>
      </c>
      <c r="N288" s="295">
        <f t="shared" si="278"/>
        <v>158</v>
      </c>
      <c r="O288" s="393">
        <f>(F288/10)+(G288/10)+(H288/9)+(I288/8)+(J288/7)+(K288/6)+(L288/5)+M288</f>
        <v>30</v>
      </c>
      <c r="P288" s="394"/>
      <c r="Q288" s="317" t="str">
        <f>IF(N288&gt;270,"Yes","NO")</f>
        <v>NO</v>
      </c>
      <c r="R288" s="888" t="str">
        <f>IF(Q288="yes","S","")</f>
        <v/>
      </c>
      <c r="T288" s="844" t="str">
        <f t="shared" si="333"/>
        <v/>
      </c>
    </row>
    <row r="289" spans="1:20" ht="17.25" customHeight="1" thickBot="1" x14ac:dyDescent="0.3">
      <c r="A289" s="1010" t="s">
        <v>256</v>
      </c>
      <c r="B289" s="327">
        <v>53</v>
      </c>
      <c r="C289" s="967" t="s">
        <v>267</v>
      </c>
      <c r="D289" s="327">
        <v>1983</v>
      </c>
      <c r="E289" s="431" t="s">
        <v>17</v>
      </c>
      <c r="F289" s="319"/>
      <c r="G289" s="320"/>
      <c r="H289" s="320"/>
      <c r="I289" s="320"/>
      <c r="J289" s="320"/>
      <c r="K289" s="320"/>
      <c r="L289" s="335"/>
      <c r="M289" s="388"/>
      <c r="N289" s="295">
        <f t="shared" si="278"/>
        <v>0</v>
      </c>
      <c r="O289" s="393">
        <f>(F289/10)+(G289/10)+(H289/9)+(I289/8)+(J289/7)+(K289/6)+(L289/5)+M289</f>
        <v>0</v>
      </c>
      <c r="P289" s="394"/>
      <c r="Q289" s="317" t="str">
        <f>IF(N289&gt;270,"Yes","NO")</f>
        <v>NO</v>
      </c>
      <c r="R289" s="888" t="str">
        <f>IF(Q289="yes","S","")</f>
        <v/>
      </c>
      <c r="T289" s="844" t="str">
        <f t="shared" si="272"/>
        <v/>
      </c>
    </row>
    <row r="290" spans="1:20" ht="17.25" customHeight="1" thickBot="1" x14ac:dyDescent="0.3">
      <c r="A290" s="1010" t="s">
        <v>256</v>
      </c>
      <c r="B290" s="308">
        <v>49</v>
      </c>
      <c r="C290" s="967" t="s">
        <v>261</v>
      </c>
      <c r="D290" s="308">
        <v>1624</v>
      </c>
      <c r="E290" s="425" t="s">
        <v>17</v>
      </c>
      <c r="F290" s="311">
        <v>20</v>
      </c>
      <c r="G290" s="312">
        <v>50</v>
      </c>
      <c r="H290" s="312">
        <v>162</v>
      </c>
      <c r="I290" s="312">
        <v>24</v>
      </c>
      <c r="J290" s="312">
        <v>7</v>
      </c>
      <c r="K290" s="312">
        <v>6</v>
      </c>
      <c r="L290" s="313"/>
      <c r="M290" s="758"/>
      <c r="N290" s="295">
        <f t="shared" si="278"/>
        <v>269</v>
      </c>
      <c r="O290" s="350">
        <f>(F290/10)+(G290/10)+(H290/9)+(I290/8)+(J290/7)+(K290/6)+(L290/5)+M290</f>
        <v>30</v>
      </c>
      <c r="P290" s="298"/>
      <c r="Q290" s="687" t="str">
        <f>IF(N290&gt;270,"Yes","NO")</f>
        <v>NO</v>
      </c>
      <c r="R290" s="889" t="str">
        <f>IF(Q290="yes","S","")</f>
        <v/>
      </c>
      <c r="T290" s="848" t="str">
        <f t="shared" si="272"/>
        <v/>
      </c>
    </row>
    <row r="291" spans="1:20" ht="24.95" customHeight="1" thickBot="1" x14ac:dyDescent="0.3">
      <c r="C291" s="971" t="s">
        <v>72</v>
      </c>
      <c r="D291" s="1147" t="s">
        <v>74</v>
      </c>
      <c r="E291" s="1148"/>
      <c r="F291" s="1148"/>
      <c r="G291" s="1148"/>
      <c r="H291" s="1148"/>
      <c r="I291" s="1148"/>
      <c r="J291" s="1148"/>
      <c r="K291" s="1148"/>
      <c r="L291" s="1148"/>
      <c r="M291" s="1148"/>
      <c r="N291" s="1148"/>
      <c r="O291" s="1149"/>
      <c r="Q291" s="298"/>
      <c r="R291" s="328"/>
      <c r="T291" s="847" t="str">
        <f t="shared" si="272"/>
        <v/>
      </c>
    </row>
    <row r="292" spans="1:20" ht="6" customHeight="1" x14ac:dyDescent="0.25">
      <c r="C292" s="973"/>
      <c r="D292" s="298"/>
      <c r="E292" s="433"/>
      <c r="F292" s="298"/>
      <c r="G292" s="298"/>
      <c r="H292" s="298"/>
      <c r="I292" s="298"/>
      <c r="J292" s="298"/>
      <c r="K292" s="298"/>
      <c r="L292" s="298"/>
      <c r="M292" s="362"/>
      <c r="N292" s="329"/>
      <c r="O292" s="383"/>
      <c r="Q292" s="298"/>
      <c r="R292" s="328"/>
      <c r="T292" s="847" t="str">
        <f t="shared" si="272"/>
        <v/>
      </c>
    </row>
    <row r="293" spans="1:20" ht="6" customHeight="1" thickBot="1" x14ac:dyDescent="0.3">
      <c r="T293" s="847" t="str">
        <f t="shared" si="272"/>
        <v/>
      </c>
    </row>
    <row r="294" spans="1:20" ht="21.95" customHeight="1" thickBot="1" x14ac:dyDescent="0.3">
      <c r="C294" s="1187" t="s">
        <v>23</v>
      </c>
      <c r="D294" s="1188"/>
      <c r="E294" s="1188"/>
      <c r="F294" s="1188"/>
      <c r="G294" s="1188"/>
      <c r="H294" s="1188"/>
      <c r="I294" s="1188"/>
      <c r="J294" s="1189"/>
      <c r="K294" s="1145" t="s">
        <v>213</v>
      </c>
      <c r="L294" s="1190"/>
      <c r="M294" s="1146"/>
      <c r="N294" s="863">
        <v>30</v>
      </c>
      <c r="O294" s="1182" t="s">
        <v>221</v>
      </c>
      <c r="P294" s="1184"/>
      <c r="Q294" s="849">
        <v>300</v>
      </c>
      <c r="R294" s="836"/>
      <c r="T294" s="1139" t="s">
        <v>216</v>
      </c>
    </row>
    <row r="295" spans="1:20" ht="27.95" customHeight="1" thickBot="1" x14ac:dyDescent="0.3">
      <c r="B295" s="720" t="s">
        <v>168</v>
      </c>
      <c r="C295" s="979" t="s">
        <v>0</v>
      </c>
      <c r="D295" s="608" t="s">
        <v>1</v>
      </c>
      <c r="E295" s="263" t="s">
        <v>2</v>
      </c>
      <c r="F295" s="398" t="s">
        <v>49</v>
      </c>
      <c r="G295" s="399">
        <v>10</v>
      </c>
      <c r="H295" s="399">
        <v>9</v>
      </c>
      <c r="I295" s="399">
        <v>8</v>
      </c>
      <c r="J295" s="399">
        <v>7</v>
      </c>
      <c r="K295" s="399">
        <v>6</v>
      </c>
      <c r="L295" s="400">
        <v>5</v>
      </c>
      <c r="M295" s="267">
        <v>0</v>
      </c>
      <c r="N295" s="268" t="s">
        <v>9</v>
      </c>
      <c r="O295" s="783" t="s">
        <v>50</v>
      </c>
      <c r="P295" s="259"/>
      <c r="Q295" s="506" t="s">
        <v>60</v>
      </c>
      <c r="R295" s="418" t="s">
        <v>61</v>
      </c>
      <c r="T295" s="1140"/>
    </row>
    <row r="296" spans="1:20" ht="17.100000000000001" customHeight="1" thickBot="1" x14ac:dyDescent="0.3">
      <c r="A296" s="1010" t="s">
        <v>163</v>
      </c>
      <c r="B296" s="288"/>
      <c r="C296" s="961"/>
      <c r="D296" s="614"/>
      <c r="E296" s="432" t="s">
        <v>18</v>
      </c>
      <c r="F296" s="401"/>
      <c r="G296" s="402"/>
      <c r="H296" s="402"/>
      <c r="I296" s="402"/>
      <c r="J296" s="402"/>
      <c r="K296" s="402"/>
      <c r="L296" s="403"/>
      <c r="M296" s="404"/>
      <c r="N296" s="271">
        <f t="shared" ref="N296:N301" si="334">SUM($F296:$L296)</f>
        <v>0</v>
      </c>
      <c r="O296" s="336">
        <f t="shared" ref="O296:O349" si="335">(F296/10)+(G296/10)+(H296/9)+(I296/8)+(J296/7)+(K296/6)+(L296/5)+M296</f>
        <v>0</v>
      </c>
      <c r="P296" s="259"/>
      <c r="Q296" s="1164"/>
      <c r="R296" s="1165"/>
      <c r="T296" s="846" t="str">
        <f t="shared" si="272"/>
        <v/>
      </c>
    </row>
    <row r="297" spans="1:20" ht="17.100000000000001" customHeight="1" thickBot="1" x14ac:dyDescent="0.3">
      <c r="A297" s="1010" t="s">
        <v>163</v>
      </c>
      <c r="B297" s="327">
        <v>31</v>
      </c>
      <c r="C297" s="967" t="s">
        <v>161</v>
      </c>
      <c r="D297" s="623">
        <v>2149</v>
      </c>
      <c r="E297" s="429" t="s">
        <v>18</v>
      </c>
      <c r="F297" s="279">
        <v>90</v>
      </c>
      <c r="G297" s="280">
        <v>130</v>
      </c>
      <c r="H297" s="280">
        <v>72</v>
      </c>
      <c r="I297" s="280"/>
      <c r="J297" s="280"/>
      <c r="K297" s="280"/>
      <c r="L297" s="277"/>
      <c r="M297" s="618"/>
      <c r="N297" s="278">
        <f t="shared" si="334"/>
        <v>292</v>
      </c>
      <c r="O297" s="341">
        <f t="shared" ref="O297" si="336">(F297/10)+(G297/10)+(H297/9)+(I297/8)+(J297/7)+(K297/6)+(L297/5)+M297</f>
        <v>30</v>
      </c>
      <c r="P297" s="259"/>
      <c r="Q297" s="1172"/>
      <c r="R297" s="1173"/>
      <c r="T297" s="844" t="str">
        <f t="shared" si="272"/>
        <v/>
      </c>
    </row>
    <row r="298" spans="1:20" ht="17.100000000000001" customHeight="1" thickBot="1" x14ac:dyDescent="0.3">
      <c r="A298" s="1010" t="s">
        <v>163</v>
      </c>
      <c r="B298" s="297">
        <v>7</v>
      </c>
      <c r="C298" s="960" t="s">
        <v>237</v>
      </c>
      <c r="D298" s="308">
        <v>3624</v>
      </c>
      <c r="E298" s="423" t="s">
        <v>18</v>
      </c>
      <c r="F298" s="302">
        <v>60</v>
      </c>
      <c r="G298" s="303">
        <v>90</v>
      </c>
      <c r="H298" s="303">
        <v>99</v>
      </c>
      <c r="I298" s="303">
        <v>32</v>
      </c>
      <c r="J298" s="303"/>
      <c r="K298" s="303"/>
      <c r="L298" s="304"/>
      <c r="M298" s="386"/>
      <c r="N298" s="282">
        <f t="shared" si="334"/>
        <v>281</v>
      </c>
      <c r="O298" s="283">
        <f t="shared" si="335"/>
        <v>30</v>
      </c>
      <c r="Q298" s="1166"/>
      <c r="R298" s="1167"/>
      <c r="T298" s="844" t="str">
        <f t="shared" si="272"/>
        <v/>
      </c>
    </row>
    <row r="299" spans="1:20" ht="17.100000000000001" customHeight="1" thickBot="1" x14ac:dyDescent="0.3">
      <c r="A299" s="1010" t="s">
        <v>163</v>
      </c>
      <c r="B299" s="290">
        <v>38</v>
      </c>
      <c r="C299" s="959" t="s">
        <v>229</v>
      </c>
      <c r="D299" s="290">
        <v>2434</v>
      </c>
      <c r="E299" s="430" t="s">
        <v>14</v>
      </c>
      <c r="F299" s="272">
        <v>90</v>
      </c>
      <c r="G299" s="273">
        <v>150</v>
      </c>
      <c r="H299" s="273">
        <v>45</v>
      </c>
      <c r="I299" s="273">
        <v>8</v>
      </c>
      <c r="J299" s="273"/>
      <c r="K299" s="273"/>
      <c r="L299" s="270"/>
      <c r="M299" s="392"/>
      <c r="N299" s="271">
        <f t="shared" si="334"/>
        <v>293</v>
      </c>
      <c r="O299" s="336">
        <f t="shared" si="335"/>
        <v>30</v>
      </c>
      <c r="P299" s="298"/>
      <c r="Q299" s="365" t="str">
        <f>IF(N299&gt;297,"Yes","NO")</f>
        <v>NO</v>
      </c>
      <c r="R299" s="887" t="str">
        <f>IF(Q299="yes","HM","")</f>
        <v/>
      </c>
      <c r="T299" s="844" t="str">
        <f t="shared" si="272"/>
        <v/>
      </c>
    </row>
    <row r="300" spans="1:20" ht="17.100000000000001" customHeight="1" thickBot="1" x14ac:dyDescent="0.3">
      <c r="A300" s="1010" t="s">
        <v>163</v>
      </c>
      <c r="B300" s="297">
        <v>12</v>
      </c>
      <c r="C300" s="966" t="s">
        <v>136</v>
      </c>
      <c r="D300" s="297">
        <v>1194</v>
      </c>
      <c r="E300" s="429" t="s">
        <v>14</v>
      </c>
      <c r="F300" s="279">
        <v>60</v>
      </c>
      <c r="G300" s="280">
        <v>110</v>
      </c>
      <c r="H300" s="280">
        <v>54</v>
      </c>
      <c r="I300" s="280">
        <v>32</v>
      </c>
      <c r="J300" s="280"/>
      <c r="K300" s="280"/>
      <c r="L300" s="277"/>
      <c r="M300" s="618">
        <v>3</v>
      </c>
      <c r="N300" s="278">
        <f t="shared" si="334"/>
        <v>256</v>
      </c>
      <c r="O300" s="341">
        <f t="shared" ref="O300" si="337">(F300/10)+(G300/10)+(H300/9)+(I300/8)+(J300/7)+(K300/6)+(L300/5)+M300</f>
        <v>30</v>
      </c>
      <c r="P300" s="299"/>
      <c r="Q300" s="505" t="str">
        <f>IF(N300&gt;297,"Yes","NO")</f>
        <v>NO</v>
      </c>
      <c r="R300" s="886" t="str">
        <f>IF(Q300="yes","HM","")</f>
        <v/>
      </c>
      <c r="T300" s="844" t="str">
        <f t="shared" si="272"/>
        <v/>
      </c>
    </row>
    <row r="301" spans="1:20" ht="17.100000000000001" customHeight="1" thickBot="1" x14ac:dyDescent="0.3">
      <c r="A301" s="1010" t="s">
        <v>163</v>
      </c>
      <c r="B301" s="308"/>
      <c r="C301" s="960"/>
      <c r="D301" s="308"/>
      <c r="E301" s="423" t="s">
        <v>14</v>
      </c>
      <c r="F301" s="302"/>
      <c r="G301" s="303"/>
      <c r="H301" s="303"/>
      <c r="I301" s="303"/>
      <c r="J301" s="303"/>
      <c r="K301" s="303"/>
      <c r="L301" s="304"/>
      <c r="M301" s="386"/>
      <c r="N301" s="282">
        <f t="shared" si="334"/>
        <v>0</v>
      </c>
      <c r="O301" s="283">
        <f t="shared" si="335"/>
        <v>0</v>
      </c>
      <c r="P301" s="307"/>
      <c r="Q301" s="300" t="str">
        <f>IF(N301&gt;297,"Yes","NO")</f>
        <v>NO</v>
      </c>
      <c r="R301" s="891" t="str">
        <f>IF(Q301="yes","HM","")</f>
        <v/>
      </c>
      <c r="T301" s="844" t="str">
        <f t="shared" si="272"/>
        <v/>
      </c>
    </row>
    <row r="302" spans="1:20" ht="17.100000000000001" customHeight="1" thickBot="1" x14ac:dyDescent="0.3">
      <c r="A302" s="1010" t="s">
        <v>163</v>
      </c>
      <c r="B302" s="290">
        <v>57</v>
      </c>
      <c r="C302" s="959" t="s">
        <v>279</v>
      </c>
      <c r="D302" s="290">
        <v>1268</v>
      </c>
      <c r="E302" s="1077" t="s">
        <v>15</v>
      </c>
      <c r="F302" s="325">
        <v>30</v>
      </c>
      <c r="G302" s="326">
        <v>210</v>
      </c>
      <c r="H302" s="326">
        <v>54</v>
      </c>
      <c r="I302" s="326"/>
      <c r="J302" s="326"/>
      <c r="K302" s="326"/>
      <c r="L302" s="348"/>
      <c r="M302" s="384"/>
      <c r="N302" s="289">
        <f t="shared" ref="N302:N349" si="338">SUM($F302:$L302)</f>
        <v>294</v>
      </c>
      <c r="O302" s="337">
        <f t="shared" si="335"/>
        <v>30</v>
      </c>
      <c r="Q302" s="389" t="str">
        <f t="shared" ref="Q302:Q317" si="339">IF(N302&gt;294,"Yes","NO")</f>
        <v>NO</v>
      </c>
      <c r="R302" s="890" t="str">
        <f t="shared" ref="R302:R317" si="340">IF(Q302="yes","M","")</f>
        <v/>
      </c>
      <c r="T302" s="844" t="str">
        <f t="shared" si="272"/>
        <v/>
      </c>
    </row>
    <row r="303" spans="1:20" ht="17.100000000000001" customHeight="1" thickBot="1" x14ac:dyDescent="0.3">
      <c r="A303" s="1010" t="s">
        <v>163</v>
      </c>
      <c r="B303" s="327" t="s">
        <v>186</v>
      </c>
      <c r="C303" s="967" t="s">
        <v>187</v>
      </c>
      <c r="D303" s="327">
        <v>1475</v>
      </c>
      <c r="E303" s="952" t="s">
        <v>15</v>
      </c>
      <c r="F303" s="279">
        <v>60</v>
      </c>
      <c r="G303" s="280">
        <v>160</v>
      </c>
      <c r="H303" s="280">
        <v>72</v>
      </c>
      <c r="I303" s="280"/>
      <c r="J303" s="280"/>
      <c r="K303" s="280"/>
      <c r="L303" s="277"/>
      <c r="M303" s="618"/>
      <c r="N303" s="278">
        <f t="shared" si="338"/>
        <v>292</v>
      </c>
      <c r="O303" s="341">
        <f t="shared" si="335"/>
        <v>30</v>
      </c>
      <c r="P303" s="299"/>
      <c r="Q303" s="505" t="str">
        <f t="shared" si="339"/>
        <v>NO</v>
      </c>
      <c r="R303" s="886" t="str">
        <f t="shared" si="340"/>
        <v/>
      </c>
      <c r="T303" s="844" t="str">
        <f t="shared" si="272"/>
        <v/>
      </c>
    </row>
    <row r="304" spans="1:20" ht="17.100000000000001" customHeight="1" thickBot="1" x14ac:dyDescent="0.3">
      <c r="A304" s="1010" t="s">
        <v>163</v>
      </c>
      <c r="B304" s="327" t="s">
        <v>200</v>
      </c>
      <c r="C304" s="967" t="s">
        <v>201</v>
      </c>
      <c r="D304" s="327">
        <v>2296</v>
      </c>
      <c r="E304" s="952" t="s">
        <v>15</v>
      </c>
      <c r="F304" s="279">
        <v>50</v>
      </c>
      <c r="G304" s="280">
        <v>150</v>
      </c>
      <c r="H304" s="280">
        <v>81</v>
      </c>
      <c r="I304" s="280">
        <v>8</v>
      </c>
      <c r="J304" s="280"/>
      <c r="K304" s="280"/>
      <c r="L304" s="277"/>
      <c r="M304" s="618"/>
      <c r="N304" s="278">
        <f t="shared" si="338"/>
        <v>289</v>
      </c>
      <c r="O304" s="341">
        <f t="shared" si="335"/>
        <v>30</v>
      </c>
      <c r="P304" s="299"/>
      <c r="Q304" s="505" t="str">
        <f t="shared" si="339"/>
        <v>NO</v>
      </c>
      <c r="R304" s="886" t="str">
        <f t="shared" si="340"/>
        <v/>
      </c>
      <c r="T304" s="844" t="str">
        <f t="shared" si="272"/>
        <v/>
      </c>
    </row>
    <row r="305" spans="1:20" ht="17.100000000000001" customHeight="1" thickBot="1" x14ac:dyDescent="0.3">
      <c r="A305" s="1010" t="s">
        <v>163</v>
      </c>
      <c r="B305" s="327">
        <v>20</v>
      </c>
      <c r="C305" s="967" t="s">
        <v>157</v>
      </c>
      <c r="D305" s="327">
        <v>709</v>
      </c>
      <c r="E305" s="952" t="s">
        <v>15</v>
      </c>
      <c r="F305" s="279">
        <v>50</v>
      </c>
      <c r="G305" s="280">
        <v>120</v>
      </c>
      <c r="H305" s="280">
        <v>117</v>
      </c>
      <c r="I305" s="280"/>
      <c r="J305" s="280"/>
      <c r="K305" s="280"/>
      <c r="L305" s="277"/>
      <c r="M305" s="618"/>
      <c r="N305" s="278">
        <f t="shared" si="338"/>
        <v>287</v>
      </c>
      <c r="O305" s="341">
        <f t="shared" ref="O305" si="341">(F305/10)+(G305/10)+(H305/9)+(I305/8)+(J305/7)+(K305/6)+(L305/5)+M305</f>
        <v>30</v>
      </c>
      <c r="P305" s="299"/>
      <c r="Q305" s="505" t="str">
        <f t="shared" ref="Q305" si="342">IF(N305&gt;294,"Yes","NO")</f>
        <v>NO</v>
      </c>
      <c r="R305" s="886" t="str">
        <f t="shared" ref="R305" si="343">IF(Q305="yes","M","")</f>
        <v/>
      </c>
      <c r="T305" s="844" t="str">
        <f t="shared" ref="T305" si="344">IF(O305=0,"",IF(O305=30,"","Shot count Error"))</f>
        <v/>
      </c>
    </row>
    <row r="306" spans="1:20" ht="17.100000000000001" customHeight="1" thickBot="1" x14ac:dyDescent="0.3">
      <c r="A306" s="1010" t="s">
        <v>163</v>
      </c>
      <c r="B306" s="327"/>
      <c r="C306" s="967" t="s">
        <v>264</v>
      </c>
      <c r="D306" s="327">
        <v>1256</v>
      </c>
      <c r="E306" s="952" t="s">
        <v>15</v>
      </c>
      <c r="F306" s="279">
        <v>50</v>
      </c>
      <c r="G306" s="280">
        <v>110</v>
      </c>
      <c r="H306" s="280">
        <v>108</v>
      </c>
      <c r="I306" s="280">
        <v>16</v>
      </c>
      <c r="J306" s="280"/>
      <c r="K306" s="280"/>
      <c r="L306" s="277"/>
      <c r="M306" s="618"/>
      <c r="N306" s="278">
        <f t="shared" si="338"/>
        <v>284</v>
      </c>
      <c r="O306" s="341">
        <f t="shared" ref="O306" si="345">(F306/10)+(G306/10)+(H306/9)+(I306/8)+(J306/7)+(K306/6)+(L306/5)+M306</f>
        <v>30</v>
      </c>
      <c r="P306" s="299"/>
      <c r="Q306" s="505" t="str">
        <f t="shared" ref="Q306" si="346">IF(N306&gt;294,"Yes","NO")</f>
        <v>NO</v>
      </c>
      <c r="R306" s="886" t="str">
        <f t="shared" si="340"/>
        <v/>
      </c>
      <c r="T306" s="844" t="str">
        <f t="shared" si="272"/>
        <v/>
      </c>
    </row>
    <row r="307" spans="1:20" ht="17.100000000000001" customHeight="1" thickBot="1" x14ac:dyDescent="0.3">
      <c r="A307" s="1010" t="s">
        <v>163</v>
      </c>
      <c r="B307" s="376">
        <v>22</v>
      </c>
      <c r="C307" s="968" t="s">
        <v>150</v>
      </c>
      <c r="D307" s="376">
        <v>2138</v>
      </c>
      <c r="E307" s="952" t="s">
        <v>15</v>
      </c>
      <c r="F307" s="279">
        <v>40</v>
      </c>
      <c r="G307" s="280">
        <v>100</v>
      </c>
      <c r="H307" s="280">
        <v>144</v>
      </c>
      <c r="I307" s="280"/>
      <c r="J307" s="280"/>
      <c r="K307" s="280"/>
      <c r="L307" s="277"/>
      <c r="M307" s="618"/>
      <c r="N307" s="278">
        <f t="shared" si="338"/>
        <v>284</v>
      </c>
      <c r="O307" s="341">
        <f t="shared" ref="O307:O308" si="347">(F307/10)+(G307/10)+(H307/9)+(I307/8)+(J307/7)+(K307/6)+(L307/5)+M307</f>
        <v>30</v>
      </c>
      <c r="P307" s="299"/>
      <c r="Q307" s="505" t="str">
        <f t="shared" ref="Q307:Q308" si="348">IF(N307&gt;294,"Yes","NO")</f>
        <v>NO</v>
      </c>
      <c r="R307" s="886" t="str">
        <f t="shared" si="340"/>
        <v/>
      </c>
      <c r="T307" s="844" t="str">
        <f t="shared" si="272"/>
        <v/>
      </c>
    </row>
    <row r="308" spans="1:20" ht="17.100000000000001" customHeight="1" thickBot="1" x14ac:dyDescent="0.3">
      <c r="A308" s="1010" t="s">
        <v>163</v>
      </c>
      <c r="B308" s="357">
        <v>23</v>
      </c>
      <c r="C308" s="1011" t="s">
        <v>239</v>
      </c>
      <c r="D308" s="327">
        <v>1775</v>
      </c>
      <c r="E308" s="952" t="s">
        <v>15</v>
      </c>
      <c r="F308" s="279">
        <v>20</v>
      </c>
      <c r="G308" s="280">
        <v>150</v>
      </c>
      <c r="H308" s="280">
        <v>81</v>
      </c>
      <c r="I308" s="280">
        <v>24</v>
      </c>
      <c r="J308" s="280">
        <v>7</v>
      </c>
      <c r="K308" s="280"/>
      <c r="L308" s="277"/>
      <c r="M308" s="618"/>
      <c r="N308" s="278">
        <f t="shared" si="338"/>
        <v>282</v>
      </c>
      <c r="O308" s="341">
        <f t="shared" si="347"/>
        <v>30</v>
      </c>
      <c r="P308" s="299"/>
      <c r="Q308" s="505" t="str">
        <f t="shared" si="348"/>
        <v>NO</v>
      </c>
      <c r="R308" s="886" t="str">
        <f t="shared" si="340"/>
        <v/>
      </c>
      <c r="T308" s="844" t="str">
        <f t="shared" si="272"/>
        <v/>
      </c>
    </row>
    <row r="309" spans="1:20" ht="17.100000000000001" customHeight="1" thickBot="1" x14ac:dyDescent="0.3">
      <c r="A309" s="1010" t="s">
        <v>163</v>
      </c>
      <c r="B309" s="327">
        <v>27</v>
      </c>
      <c r="C309" s="967" t="s">
        <v>246</v>
      </c>
      <c r="D309" s="327">
        <v>1041</v>
      </c>
      <c r="E309" s="952" t="s">
        <v>15</v>
      </c>
      <c r="F309" s="279">
        <v>20</v>
      </c>
      <c r="G309" s="280">
        <v>120</v>
      </c>
      <c r="H309" s="280">
        <v>126</v>
      </c>
      <c r="I309" s="280">
        <v>16</v>
      </c>
      <c r="J309" s="280"/>
      <c r="K309" s="280"/>
      <c r="L309" s="277"/>
      <c r="M309" s="618"/>
      <c r="N309" s="278">
        <f t="shared" si="338"/>
        <v>282</v>
      </c>
      <c r="O309" s="341">
        <f>(F309/10)+(G309/10)+(H309/9)+(I309/8)+(J309/7)+(K309/6)+(L309/5)+M309</f>
        <v>30</v>
      </c>
      <c r="P309" s="299"/>
      <c r="Q309" s="505" t="str">
        <f>IF(N309&gt;294,"Yes","NO")</f>
        <v>NO</v>
      </c>
      <c r="R309" s="886" t="str">
        <f>IF(Q309="yes","M","")</f>
        <v/>
      </c>
      <c r="T309" s="844" t="str">
        <f>IF(O309=0,"",IF(O309=30,"","Shot count Error"))</f>
        <v/>
      </c>
    </row>
    <row r="310" spans="1:20" ht="17.100000000000001" customHeight="1" thickBot="1" x14ac:dyDescent="0.3">
      <c r="A310" s="1010" t="s">
        <v>163</v>
      </c>
      <c r="B310" s="327">
        <v>8</v>
      </c>
      <c r="C310" s="967" t="s">
        <v>111</v>
      </c>
      <c r="D310" s="327">
        <v>1465</v>
      </c>
      <c r="E310" s="952" t="s">
        <v>15</v>
      </c>
      <c r="F310" s="279">
        <v>70</v>
      </c>
      <c r="G310" s="280">
        <v>80</v>
      </c>
      <c r="H310" s="280">
        <v>99</v>
      </c>
      <c r="I310" s="280">
        <v>32</v>
      </c>
      <c r="J310" s="280"/>
      <c r="K310" s="280"/>
      <c r="L310" s="277"/>
      <c r="M310" s="618"/>
      <c r="N310" s="278">
        <f t="shared" si="338"/>
        <v>281</v>
      </c>
      <c r="O310" s="341">
        <f t="shared" ref="O310:O312" si="349">(F310/10)+(G310/10)+(H310/9)+(I310/8)+(J310/7)+(K310/6)+(L310/5)+M310</f>
        <v>30</v>
      </c>
      <c r="P310" s="299"/>
      <c r="Q310" s="505" t="str">
        <f t="shared" ref="Q310:Q312" si="350">IF(N310&gt;294,"Yes","NO")</f>
        <v>NO</v>
      </c>
      <c r="R310" s="886" t="str">
        <f t="shared" si="340"/>
        <v/>
      </c>
      <c r="T310" s="844" t="str">
        <f t="shared" si="272"/>
        <v/>
      </c>
    </row>
    <row r="311" spans="1:20" ht="17.100000000000001" customHeight="1" thickBot="1" x14ac:dyDescent="0.3">
      <c r="A311" s="1010" t="s">
        <v>163</v>
      </c>
      <c r="B311" s="327" t="s">
        <v>202</v>
      </c>
      <c r="C311" s="967" t="s">
        <v>203</v>
      </c>
      <c r="D311" s="327">
        <v>1412</v>
      </c>
      <c r="E311" s="952" t="s">
        <v>15</v>
      </c>
      <c r="F311" s="279">
        <v>30</v>
      </c>
      <c r="G311" s="280">
        <v>120</v>
      </c>
      <c r="H311" s="280">
        <v>90</v>
      </c>
      <c r="I311" s="280">
        <v>32</v>
      </c>
      <c r="J311" s="280">
        <v>7</v>
      </c>
      <c r="K311" s="280"/>
      <c r="L311" s="277"/>
      <c r="M311" s="618"/>
      <c r="N311" s="278">
        <f t="shared" si="338"/>
        <v>279</v>
      </c>
      <c r="O311" s="341">
        <f t="shared" ref="O311" si="351">(F311/10)+(G311/10)+(H311/9)+(I311/8)+(J311/7)+(K311/6)+(L311/5)+M311</f>
        <v>30</v>
      </c>
      <c r="P311" s="299"/>
      <c r="Q311" s="505" t="str">
        <f t="shared" ref="Q311" si="352">IF(N311&gt;294,"Yes","NO")</f>
        <v>NO</v>
      </c>
      <c r="R311" s="886" t="str">
        <f t="shared" ref="R311" si="353">IF(Q311="yes","M","")</f>
        <v/>
      </c>
      <c r="T311" s="844" t="str">
        <f t="shared" ref="T311" si="354">IF(O311=0,"",IF(O311=30,"","Shot count Error"))</f>
        <v/>
      </c>
    </row>
    <row r="312" spans="1:20" ht="17.100000000000001" customHeight="1" thickBot="1" x14ac:dyDescent="0.3">
      <c r="A312" s="1010" t="s">
        <v>163</v>
      </c>
      <c r="B312" s="327">
        <v>13</v>
      </c>
      <c r="C312" s="967" t="s">
        <v>175</v>
      </c>
      <c r="D312" s="327">
        <v>80</v>
      </c>
      <c r="E312" s="952" t="s">
        <v>15</v>
      </c>
      <c r="F312" s="279">
        <v>30</v>
      </c>
      <c r="G312" s="280">
        <v>100</v>
      </c>
      <c r="H312" s="280">
        <v>117</v>
      </c>
      <c r="I312" s="280">
        <v>24</v>
      </c>
      <c r="J312" s="280"/>
      <c r="K312" s="280">
        <v>6</v>
      </c>
      <c r="L312" s="277"/>
      <c r="M312" s="618"/>
      <c r="N312" s="278">
        <f t="shared" si="338"/>
        <v>277</v>
      </c>
      <c r="O312" s="341">
        <f t="shared" si="349"/>
        <v>30</v>
      </c>
      <c r="P312" s="299"/>
      <c r="Q312" s="505" t="str">
        <f t="shared" si="350"/>
        <v>NO</v>
      </c>
      <c r="R312" s="886" t="str">
        <f t="shared" ref="R312" si="355">IF(Q312="yes","M","")</f>
        <v/>
      </c>
      <c r="T312" s="844" t="str">
        <f t="shared" ref="T312" si="356">IF(O312=0,"",IF(O312=30,"","Shot count Error"))</f>
        <v/>
      </c>
    </row>
    <row r="313" spans="1:20" ht="17.100000000000001" customHeight="1" thickBot="1" x14ac:dyDescent="0.3">
      <c r="A313" s="1010" t="s">
        <v>163</v>
      </c>
      <c r="B313" s="297">
        <v>18</v>
      </c>
      <c r="C313" s="1103" t="s">
        <v>238</v>
      </c>
      <c r="D313" s="297">
        <v>506</v>
      </c>
      <c r="E313" s="619" t="s">
        <v>15</v>
      </c>
      <c r="F313" s="279">
        <v>30</v>
      </c>
      <c r="G313" s="280">
        <v>150</v>
      </c>
      <c r="H313" s="280">
        <v>81</v>
      </c>
      <c r="I313" s="280">
        <v>8</v>
      </c>
      <c r="J313" s="280">
        <v>7</v>
      </c>
      <c r="K313" s="280"/>
      <c r="L313" s="277"/>
      <c r="M313" s="618">
        <v>1</v>
      </c>
      <c r="N313" s="278">
        <f t="shared" si="338"/>
        <v>276</v>
      </c>
      <c r="O313" s="341">
        <f t="shared" ref="O313" si="357">(F313/10)+(G313/10)+(H313/9)+(I313/8)+(J313/7)+(K313/6)+(L313/5)+M313</f>
        <v>30</v>
      </c>
      <c r="P313" s="299"/>
      <c r="Q313" s="505" t="str">
        <f t="shared" si="339"/>
        <v>NO</v>
      </c>
      <c r="R313" s="886" t="str">
        <f t="shared" si="340"/>
        <v/>
      </c>
      <c r="T313" s="844" t="str">
        <f t="shared" si="272"/>
        <v/>
      </c>
    </row>
    <row r="314" spans="1:20" ht="17.100000000000001" customHeight="1" thickBot="1" x14ac:dyDescent="0.3">
      <c r="A314" s="1010" t="s">
        <v>163</v>
      </c>
      <c r="B314" s="327">
        <v>21</v>
      </c>
      <c r="C314" s="967" t="s">
        <v>148</v>
      </c>
      <c r="D314" s="327">
        <v>1809</v>
      </c>
      <c r="E314" s="428" t="s">
        <v>15</v>
      </c>
      <c r="F314" s="357">
        <v>30</v>
      </c>
      <c r="G314" s="320">
        <v>50</v>
      </c>
      <c r="H314" s="320">
        <v>171</v>
      </c>
      <c r="I314" s="320">
        <v>16</v>
      </c>
      <c r="J314" s="320"/>
      <c r="K314" s="320">
        <v>6</v>
      </c>
      <c r="L314" s="318"/>
      <c r="M314" s="406"/>
      <c r="N314" s="278">
        <f t="shared" si="338"/>
        <v>273</v>
      </c>
      <c r="O314" s="341">
        <f t="shared" ref="O314:O315" si="358">(F314/10)+(G314/10)+(H314/9)+(I314/8)+(J314/7)+(K314/6)+(L314/5)+M314</f>
        <v>30</v>
      </c>
      <c r="P314" s="299"/>
      <c r="Q314" s="505" t="str">
        <f t="shared" ref="Q314:Q315" si="359">IF(N314&gt;294,"Yes","NO")</f>
        <v>NO</v>
      </c>
      <c r="R314" s="886" t="str">
        <f t="shared" ref="R314:R315" si="360">IF(Q314="yes","M","")</f>
        <v/>
      </c>
      <c r="T314" s="844" t="str">
        <f t="shared" ref="T314" si="361">IF(O314=0,"",IF(O314=30,"","Shot count Error"))</f>
        <v/>
      </c>
    </row>
    <row r="315" spans="1:20" ht="17.100000000000001" customHeight="1" thickBot="1" x14ac:dyDescent="0.3">
      <c r="A315" s="1010" t="s">
        <v>163</v>
      </c>
      <c r="B315" s="28" t="s">
        <v>193</v>
      </c>
      <c r="C315" s="968" t="s">
        <v>194</v>
      </c>
      <c r="D315" s="28">
        <v>1628</v>
      </c>
      <c r="E315" s="1026" t="s">
        <v>15</v>
      </c>
      <c r="F315" s="325">
        <v>70</v>
      </c>
      <c r="G315" s="326">
        <v>60</v>
      </c>
      <c r="H315" s="326">
        <v>117</v>
      </c>
      <c r="I315" s="326">
        <v>24</v>
      </c>
      <c r="J315" s="326"/>
      <c r="K315" s="326"/>
      <c r="L315" s="348"/>
      <c r="M315" s="384">
        <v>1</v>
      </c>
      <c r="N315" s="278">
        <f t="shared" si="338"/>
        <v>271</v>
      </c>
      <c r="O315" s="341">
        <f t="shared" si="358"/>
        <v>30</v>
      </c>
      <c r="P315" s="299"/>
      <c r="Q315" s="505" t="str">
        <f t="shared" si="359"/>
        <v>NO</v>
      </c>
      <c r="R315" s="886" t="str">
        <f t="shared" si="360"/>
        <v/>
      </c>
      <c r="T315" s="844"/>
    </row>
    <row r="316" spans="1:20" ht="17.100000000000001" customHeight="1" thickBot="1" x14ac:dyDescent="0.3">
      <c r="A316" s="1010" t="s">
        <v>163</v>
      </c>
      <c r="B316" s="376" t="s">
        <v>184</v>
      </c>
      <c r="C316" s="968" t="s">
        <v>185</v>
      </c>
      <c r="D316" s="376">
        <v>1821</v>
      </c>
      <c r="E316" s="1026" t="s">
        <v>15</v>
      </c>
      <c r="F316" s="357">
        <v>50</v>
      </c>
      <c r="G316" s="320">
        <v>90</v>
      </c>
      <c r="H316" s="320">
        <v>108</v>
      </c>
      <c r="I316" s="320">
        <v>16</v>
      </c>
      <c r="J316" s="320"/>
      <c r="K316" s="320"/>
      <c r="L316" s="335"/>
      <c r="M316" s="388">
        <v>2</v>
      </c>
      <c r="N316" s="278">
        <f t="shared" si="338"/>
        <v>264</v>
      </c>
      <c r="O316" s="341">
        <f t="shared" ref="O316" si="362">(F316/10)+(G316/10)+(H316/9)+(I316/8)+(J316/7)+(K316/6)+(L316/5)+M316</f>
        <v>30</v>
      </c>
      <c r="P316" s="299"/>
      <c r="Q316" s="505" t="str">
        <f t="shared" si="339"/>
        <v>NO</v>
      </c>
      <c r="R316" s="886" t="str">
        <f t="shared" si="340"/>
        <v/>
      </c>
      <c r="T316" s="844" t="str">
        <f t="shared" si="272"/>
        <v/>
      </c>
    </row>
    <row r="317" spans="1:20" ht="17.100000000000001" customHeight="1" thickBot="1" x14ac:dyDescent="0.3">
      <c r="A317" s="1010" t="s">
        <v>163</v>
      </c>
      <c r="B317" s="308">
        <v>6</v>
      </c>
      <c r="C317" s="960" t="s">
        <v>171</v>
      </c>
      <c r="D317" s="308">
        <v>357</v>
      </c>
      <c r="E317" s="620" t="s">
        <v>15</v>
      </c>
      <c r="F317" s="302">
        <v>20</v>
      </c>
      <c r="G317" s="303">
        <v>40</v>
      </c>
      <c r="H317" s="303">
        <v>117</v>
      </c>
      <c r="I317" s="303">
        <v>56</v>
      </c>
      <c r="J317" s="303">
        <v>7</v>
      </c>
      <c r="K317" s="303">
        <v>18</v>
      </c>
      <c r="L317" s="304"/>
      <c r="M317" s="386"/>
      <c r="N317" s="282">
        <f t="shared" si="338"/>
        <v>258</v>
      </c>
      <c r="O317" s="283">
        <f t="shared" si="335"/>
        <v>30</v>
      </c>
      <c r="P317" s="307"/>
      <c r="Q317" s="300" t="str">
        <f t="shared" si="339"/>
        <v>NO</v>
      </c>
      <c r="R317" s="891" t="str">
        <f t="shared" si="340"/>
        <v/>
      </c>
      <c r="T317" s="844" t="str">
        <f t="shared" si="272"/>
        <v/>
      </c>
    </row>
    <row r="318" spans="1:20" ht="17.100000000000001" customHeight="1" thickBot="1" x14ac:dyDescent="0.3">
      <c r="A318" s="1010" t="s">
        <v>163</v>
      </c>
      <c r="B318" s="290">
        <v>29</v>
      </c>
      <c r="C318" s="966" t="s">
        <v>140</v>
      </c>
      <c r="D318" s="290">
        <v>1726</v>
      </c>
      <c r="E318" s="744" t="s">
        <v>16</v>
      </c>
      <c r="F318" s="603">
        <v>40</v>
      </c>
      <c r="G318" s="286">
        <v>70</v>
      </c>
      <c r="H318" s="286">
        <v>144</v>
      </c>
      <c r="I318" s="286">
        <v>24</v>
      </c>
      <c r="J318" s="286"/>
      <c r="K318" s="286"/>
      <c r="L318" s="397"/>
      <c r="M318" s="773"/>
      <c r="N318" s="278">
        <f t="shared" si="338"/>
        <v>278</v>
      </c>
      <c r="O318" s="341">
        <f t="shared" si="335"/>
        <v>30</v>
      </c>
      <c r="P318" s="299"/>
      <c r="Q318" s="516" t="str">
        <f>IF(N318&gt;284,"Yes","NO")</f>
        <v>NO</v>
      </c>
      <c r="R318" s="886" t="str">
        <f>IF(Q318="yes","G","")</f>
        <v/>
      </c>
      <c r="T318" s="844" t="str">
        <f t="shared" si="272"/>
        <v/>
      </c>
    </row>
    <row r="319" spans="1:20" ht="17.100000000000001" customHeight="1" thickBot="1" x14ac:dyDescent="0.3">
      <c r="A319" s="1010" t="s">
        <v>163</v>
      </c>
      <c r="B319" s="327" t="s">
        <v>191</v>
      </c>
      <c r="C319" s="967" t="s">
        <v>192</v>
      </c>
      <c r="D319" s="327">
        <v>1901</v>
      </c>
      <c r="E319" s="428" t="s">
        <v>16</v>
      </c>
      <c r="F319" s="357">
        <v>50</v>
      </c>
      <c r="G319" s="320">
        <v>90</v>
      </c>
      <c r="H319" s="320">
        <v>99</v>
      </c>
      <c r="I319" s="320">
        <v>24</v>
      </c>
      <c r="J319" s="320">
        <v>14</v>
      </c>
      <c r="K319" s="320"/>
      <c r="L319" s="318"/>
      <c r="M319" s="406"/>
      <c r="N319" s="295">
        <f t="shared" si="338"/>
        <v>277</v>
      </c>
      <c r="O319" s="393">
        <f t="shared" ref="O319:O326" si="363">(F319/10)+(G319/10)+(H319/9)+(I319/8)+(J319/7)+(K319/6)+(L319/5)+M319</f>
        <v>30</v>
      </c>
      <c r="P319" s="394"/>
      <c r="Q319" s="395" t="str">
        <f t="shared" ref="Q319:Q326" si="364">IF(N319&gt;284,"Yes","NO")</f>
        <v>NO</v>
      </c>
      <c r="R319" s="888" t="str">
        <f t="shared" ref="R319:R326" si="365">IF(Q319="yes","G","")</f>
        <v/>
      </c>
      <c r="T319" s="844" t="str">
        <f t="shared" si="272"/>
        <v/>
      </c>
    </row>
    <row r="320" spans="1:20" ht="17.100000000000001" customHeight="1" thickBot="1" x14ac:dyDescent="0.3">
      <c r="A320" s="1010" t="s">
        <v>163</v>
      </c>
      <c r="B320" s="291" t="s">
        <v>182</v>
      </c>
      <c r="C320" s="961" t="s">
        <v>183</v>
      </c>
      <c r="D320" s="291">
        <v>921</v>
      </c>
      <c r="E320" s="744" t="s">
        <v>16</v>
      </c>
      <c r="F320" s="357">
        <v>40</v>
      </c>
      <c r="G320" s="320">
        <v>80</v>
      </c>
      <c r="H320" s="320">
        <v>117</v>
      </c>
      <c r="I320" s="320">
        <v>32</v>
      </c>
      <c r="J320" s="320">
        <v>7</v>
      </c>
      <c r="K320" s="320"/>
      <c r="L320" s="318"/>
      <c r="M320" s="406"/>
      <c r="N320" s="295">
        <f t="shared" si="338"/>
        <v>276</v>
      </c>
      <c r="O320" s="393">
        <f t="shared" ref="O320:O325" si="366">(F320/10)+(G320/10)+(H320/9)+(I320/8)+(J320/7)+(K320/6)+(L320/5)+M320</f>
        <v>30</v>
      </c>
      <c r="P320" s="394"/>
      <c r="Q320" s="395" t="str">
        <f t="shared" ref="Q320:Q325" si="367">IF(N320&gt;284,"Yes","NO")</f>
        <v>NO</v>
      </c>
      <c r="R320" s="888" t="str">
        <f t="shared" ref="R320:R325" si="368">IF(Q320="yes","G","")</f>
        <v/>
      </c>
      <c r="T320" s="844" t="str">
        <f t="shared" si="272"/>
        <v/>
      </c>
    </row>
    <row r="321" spans="1:20" ht="17.100000000000001" customHeight="1" thickBot="1" x14ac:dyDescent="0.3">
      <c r="A321" s="1010" t="s">
        <v>163</v>
      </c>
      <c r="B321" s="327">
        <v>18</v>
      </c>
      <c r="C321" s="967" t="s">
        <v>152</v>
      </c>
      <c r="D321" s="327">
        <v>1473</v>
      </c>
      <c r="E321" s="428" t="s">
        <v>16</v>
      </c>
      <c r="F321" s="357">
        <v>20</v>
      </c>
      <c r="G321" s="320">
        <v>70</v>
      </c>
      <c r="H321" s="320">
        <v>153</v>
      </c>
      <c r="I321" s="320">
        <v>24</v>
      </c>
      <c r="J321" s="320"/>
      <c r="K321" s="320">
        <v>6</v>
      </c>
      <c r="L321" s="318"/>
      <c r="M321" s="406"/>
      <c r="N321" s="295">
        <f t="shared" si="338"/>
        <v>273</v>
      </c>
      <c r="O321" s="393">
        <f t="shared" ref="O321" si="369">(F321/10)+(G321/10)+(H321/9)+(I321/8)+(J321/7)+(K321/6)+(L321/5)+M321</f>
        <v>30</v>
      </c>
      <c r="P321" s="394"/>
      <c r="Q321" s="395" t="str">
        <f t="shared" ref="Q321" si="370">IF(N321&gt;284,"Yes","NO")</f>
        <v>NO</v>
      </c>
      <c r="R321" s="888" t="str">
        <f t="shared" ref="R321" si="371">IF(Q321="yes","G","")</f>
        <v/>
      </c>
      <c r="T321" s="844" t="str">
        <f t="shared" si="272"/>
        <v/>
      </c>
    </row>
    <row r="322" spans="1:20" ht="17.100000000000001" customHeight="1" thickBot="1" x14ac:dyDescent="0.3">
      <c r="A322" s="1010" t="s">
        <v>163</v>
      </c>
      <c r="B322" s="327">
        <v>37</v>
      </c>
      <c r="C322" s="982" t="s">
        <v>235</v>
      </c>
      <c r="D322" s="327">
        <v>1291</v>
      </c>
      <c r="E322" s="428" t="s">
        <v>16</v>
      </c>
      <c r="F322" s="357">
        <v>40</v>
      </c>
      <c r="G322" s="320">
        <v>70</v>
      </c>
      <c r="H322" s="320">
        <v>108</v>
      </c>
      <c r="I322" s="320">
        <v>32</v>
      </c>
      <c r="J322" s="320">
        <v>14</v>
      </c>
      <c r="K322" s="320">
        <v>6</v>
      </c>
      <c r="L322" s="318"/>
      <c r="M322" s="406"/>
      <c r="N322" s="295">
        <f t="shared" si="338"/>
        <v>270</v>
      </c>
      <c r="O322" s="393">
        <f t="shared" si="366"/>
        <v>30</v>
      </c>
      <c r="P322" s="394"/>
      <c r="Q322" s="395" t="str">
        <f t="shared" si="367"/>
        <v>NO</v>
      </c>
      <c r="R322" s="888" t="str">
        <f t="shared" si="368"/>
        <v/>
      </c>
      <c r="T322" s="844" t="str">
        <f t="shared" ref="T322:T323" si="372">IF(O322=0,"",IF(O322=30,"","Shot count Error"))</f>
        <v/>
      </c>
    </row>
    <row r="323" spans="1:20" ht="17.100000000000001" customHeight="1" thickBot="1" x14ac:dyDescent="0.3">
      <c r="A323" s="1010" t="s">
        <v>163</v>
      </c>
      <c r="B323" s="327"/>
      <c r="C323" s="961" t="s">
        <v>234</v>
      </c>
      <c r="D323" s="291">
        <v>2454</v>
      </c>
      <c r="E323" s="428" t="s">
        <v>16</v>
      </c>
      <c r="F323" s="357">
        <v>10</v>
      </c>
      <c r="G323" s="320">
        <v>60</v>
      </c>
      <c r="H323" s="320">
        <v>126</v>
      </c>
      <c r="I323" s="320">
        <v>40</v>
      </c>
      <c r="J323" s="320">
        <v>21</v>
      </c>
      <c r="K323" s="320">
        <v>6</v>
      </c>
      <c r="L323" s="318"/>
      <c r="M323" s="406"/>
      <c r="N323" s="295">
        <f t="shared" si="338"/>
        <v>263</v>
      </c>
      <c r="O323" s="393">
        <f t="shared" si="366"/>
        <v>30</v>
      </c>
      <c r="P323" s="394"/>
      <c r="Q323" s="395" t="str">
        <f t="shared" si="367"/>
        <v>NO</v>
      </c>
      <c r="R323" s="888" t="str">
        <f t="shared" si="368"/>
        <v/>
      </c>
      <c r="T323" s="844" t="str">
        <f t="shared" si="372"/>
        <v/>
      </c>
    </row>
    <row r="324" spans="1:20" ht="17.100000000000001" customHeight="1" thickBot="1" x14ac:dyDescent="0.3">
      <c r="A324" s="1010" t="s">
        <v>163</v>
      </c>
      <c r="B324" s="46">
        <v>58</v>
      </c>
      <c r="C324" s="966" t="s">
        <v>276</v>
      </c>
      <c r="D324" s="46">
        <v>723</v>
      </c>
      <c r="E324" s="429" t="s">
        <v>16</v>
      </c>
      <c r="F324" s="340">
        <v>10</v>
      </c>
      <c r="G324" s="280">
        <v>40</v>
      </c>
      <c r="H324" s="280">
        <v>90</v>
      </c>
      <c r="I324" s="280">
        <v>72</v>
      </c>
      <c r="J324" s="280">
        <v>35</v>
      </c>
      <c r="K324" s="280">
        <v>6</v>
      </c>
      <c r="L324" s="294"/>
      <c r="M324" s="773"/>
      <c r="N324" s="278">
        <f t="shared" si="338"/>
        <v>253</v>
      </c>
      <c r="O324" s="341">
        <f t="shared" si="366"/>
        <v>30</v>
      </c>
      <c r="P324" s="299"/>
      <c r="Q324" s="516" t="str">
        <f t="shared" si="367"/>
        <v>NO</v>
      </c>
      <c r="R324" s="886" t="str">
        <f t="shared" si="368"/>
        <v/>
      </c>
      <c r="T324" s="844" t="str">
        <f t="shared" si="272"/>
        <v/>
      </c>
    </row>
    <row r="325" spans="1:20" ht="17.100000000000001" customHeight="1" thickBot="1" x14ac:dyDescent="0.3">
      <c r="B325" s="297" t="s">
        <v>178</v>
      </c>
      <c r="C325" s="966" t="s">
        <v>179</v>
      </c>
      <c r="D325" s="297">
        <v>1629</v>
      </c>
      <c r="E325" s="428" t="s">
        <v>16</v>
      </c>
      <c r="F325" s="357">
        <v>10</v>
      </c>
      <c r="G325" s="320">
        <v>50</v>
      </c>
      <c r="H325" s="320">
        <v>54</v>
      </c>
      <c r="I325" s="320">
        <v>80</v>
      </c>
      <c r="J325" s="320">
        <v>28</v>
      </c>
      <c r="K325" s="320">
        <v>18</v>
      </c>
      <c r="L325" s="318"/>
      <c r="M325" s="406">
        <v>1</v>
      </c>
      <c r="N325" s="295">
        <f t="shared" si="338"/>
        <v>240</v>
      </c>
      <c r="O325" s="393">
        <f t="shared" si="366"/>
        <v>30</v>
      </c>
      <c r="P325" s="394"/>
      <c r="Q325" s="395" t="str">
        <f t="shared" si="367"/>
        <v>NO</v>
      </c>
      <c r="R325" s="888" t="str">
        <f t="shared" si="368"/>
        <v/>
      </c>
      <c r="T325" s="844"/>
    </row>
    <row r="326" spans="1:20" ht="17.100000000000001" customHeight="1" thickBot="1" x14ac:dyDescent="0.3">
      <c r="A326" s="1010" t="s">
        <v>163</v>
      </c>
      <c r="B326" s="327"/>
      <c r="C326" s="967" t="s">
        <v>241</v>
      </c>
      <c r="D326" s="327">
        <v>1143</v>
      </c>
      <c r="E326" s="428" t="s">
        <v>16</v>
      </c>
      <c r="F326" s="357"/>
      <c r="G326" s="320"/>
      <c r="H326" s="320"/>
      <c r="I326" s="320"/>
      <c r="J326" s="320"/>
      <c r="K326" s="320"/>
      <c r="L326" s="318"/>
      <c r="M326" s="406"/>
      <c r="N326" s="295">
        <f t="shared" si="338"/>
        <v>0</v>
      </c>
      <c r="O326" s="393">
        <f t="shared" si="363"/>
        <v>0</v>
      </c>
      <c r="P326" s="394"/>
      <c r="Q326" s="395" t="str">
        <f t="shared" si="364"/>
        <v>NO</v>
      </c>
      <c r="R326" s="888" t="str">
        <f t="shared" si="365"/>
        <v/>
      </c>
      <c r="T326" s="844" t="str">
        <f t="shared" si="272"/>
        <v/>
      </c>
    </row>
    <row r="327" spans="1:20" ht="17.100000000000001" customHeight="1" thickBot="1" x14ac:dyDescent="0.3">
      <c r="A327" s="1010" t="s">
        <v>163</v>
      </c>
      <c r="B327" s="308">
        <v>33</v>
      </c>
      <c r="C327" s="968" t="s">
        <v>232</v>
      </c>
      <c r="D327" s="757">
        <v>1237</v>
      </c>
      <c r="E327" s="1066" t="s">
        <v>16</v>
      </c>
      <c r="F327" s="786"/>
      <c r="G327" s="762"/>
      <c r="H327" s="762"/>
      <c r="I327" s="762"/>
      <c r="J327" s="762"/>
      <c r="K327" s="762"/>
      <c r="L327" s="787"/>
      <c r="M327" s="814"/>
      <c r="N327" s="765">
        <f t="shared" si="338"/>
        <v>0</v>
      </c>
      <c r="O327" s="766">
        <f t="shared" si="335"/>
        <v>0</v>
      </c>
      <c r="P327" s="760"/>
      <c r="Q327" s="749" t="str">
        <f>IF(N327&gt;284,"Yes","NO")</f>
        <v>NO</v>
      </c>
      <c r="R327" s="889" t="str">
        <f>IF(Q327="yes","G","")</f>
        <v/>
      </c>
      <c r="T327" s="844" t="str">
        <f t="shared" si="272"/>
        <v/>
      </c>
    </row>
    <row r="328" spans="1:20" ht="17.100000000000001" customHeight="1" thickBot="1" x14ac:dyDescent="0.3">
      <c r="A328" s="1010" t="s">
        <v>163</v>
      </c>
      <c r="B328" s="1084" t="s">
        <v>196</v>
      </c>
      <c r="C328" s="1086" t="s">
        <v>197</v>
      </c>
      <c r="D328" s="288">
        <v>2035</v>
      </c>
      <c r="E328" s="953" t="s">
        <v>17</v>
      </c>
      <c r="F328" s="311">
        <v>40</v>
      </c>
      <c r="G328" s="312">
        <v>100</v>
      </c>
      <c r="H328" s="312">
        <v>108</v>
      </c>
      <c r="I328" s="312">
        <v>32</v>
      </c>
      <c r="J328" s="312"/>
      <c r="K328" s="312"/>
      <c r="L328" s="313"/>
      <c r="M328" s="392"/>
      <c r="N328" s="310">
        <f t="shared" si="338"/>
        <v>280</v>
      </c>
      <c r="O328" s="350">
        <f t="shared" si="335"/>
        <v>30</v>
      </c>
      <c r="P328" s="385"/>
      <c r="Q328" s="355" t="str">
        <f>IF(N328&gt;270,"Yes","NO")</f>
        <v>Yes</v>
      </c>
      <c r="R328" s="887" t="str">
        <f>IF(Q328="yes","S","")</f>
        <v>S</v>
      </c>
      <c r="T328" s="844" t="str">
        <f t="shared" si="272"/>
        <v/>
      </c>
    </row>
    <row r="329" spans="1:20" ht="17.100000000000001" customHeight="1" thickBot="1" x14ac:dyDescent="0.3">
      <c r="A329" s="1010" t="s">
        <v>163</v>
      </c>
      <c r="B329" s="1076">
        <v>24</v>
      </c>
      <c r="C329" s="1025" t="s">
        <v>170</v>
      </c>
      <c r="D329" s="327">
        <v>1477</v>
      </c>
      <c r="E329" s="619" t="s">
        <v>17</v>
      </c>
      <c r="F329" s="279">
        <v>60</v>
      </c>
      <c r="G329" s="280">
        <v>60</v>
      </c>
      <c r="H329" s="280">
        <v>135</v>
      </c>
      <c r="I329" s="280">
        <v>8</v>
      </c>
      <c r="J329" s="280">
        <v>14</v>
      </c>
      <c r="K329" s="280"/>
      <c r="L329" s="277"/>
      <c r="M329" s="618"/>
      <c r="N329" s="278">
        <f t="shared" si="338"/>
        <v>277</v>
      </c>
      <c r="O329" s="341">
        <f t="shared" ref="O329" si="373">(F329/10)+(G329/10)+(H329/9)+(I329/8)+(J329/7)+(K329/6)+(L329/5)+M329</f>
        <v>30</v>
      </c>
      <c r="P329" s="299"/>
      <c r="Q329" s="505" t="str">
        <f>IF(N329&gt;270,"Yes","NO")</f>
        <v>Yes</v>
      </c>
      <c r="R329" s="886" t="str">
        <f>IF(Q329="yes","S","")</f>
        <v>S</v>
      </c>
      <c r="T329" s="844" t="str">
        <f t="shared" si="272"/>
        <v/>
      </c>
    </row>
    <row r="330" spans="1:20" ht="17.100000000000001" customHeight="1" thickBot="1" x14ac:dyDescent="0.3">
      <c r="A330" s="1010" t="s">
        <v>163</v>
      </c>
      <c r="B330" s="1076"/>
      <c r="C330" s="1104" t="s">
        <v>284</v>
      </c>
      <c r="D330" s="327">
        <v>1823</v>
      </c>
      <c r="E330" s="619" t="s">
        <v>17</v>
      </c>
      <c r="F330" s="279">
        <v>60</v>
      </c>
      <c r="G330" s="280">
        <v>80</v>
      </c>
      <c r="H330" s="280">
        <v>108</v>
      </c>
      <c r="I330" s="280">
        <v>8</v>
      </c>
      <c r="J330" s="280">
        <v>7</v>
      </c>
      <c r="K330" s="280">
        <v>12</v>
      </c>
      <c r="L330" s="277"/>
      <c r="M330" s="618"/>
      <c r="N330" s="278">
        <f t="shared" si="338"/>
        <v>275</v>
      </c>
      <c r="O330" s="341">
        <f t="shared" ref="O330" si="374">(F330/10)+(G330/10)+(H330/9)+(I330/8)+(J330/7)+(K330/6)+(L330/5)+M330</f>
        <v>30</v>
      </c>
      <c r="P330" s="299"/>
      <c r="Q330" s="505" t="str">
        <f>IF(N330&gt;270,"Yes","NO")</f>
        <v>Yes</v>
      </c>
      <c r="R330" s="886" t="str">
        <f>IF(Q330="yes","S","")</f>
        <v>S</v>
      </c>
      <c r="T330" s="844" t="str">
        <f t="shared" ref="T330" si="375">IF(O330=0,"",IF(O330=30,"","Shot count Error"))</f>
        <v/>
      </c>
    </row>
    <row r="331" spans="1:20" ht="17.100000000000001" customHeight="1" thickBot="1" x14ac:dyDescent="0.3">
      <c r="A331" s="1010" t="s">
        <v>163</v>
      </c>
      <c r="B331" s="1076">
        <v>43</v>
      </c>
      <c r="C331" s="1033" t="s">
        <v>258</v>
      </c>
      <c r="D331" s="327">
        <v>1225</v>
      </c>
      <c r="E331" s="619" t="s">
        <v>17</v>
      </c>
      <c r="F331" s="279">
        <v>20</v>
      </c>
      <c r="G331" s="280">
        <v>60</v>
      </c>
      <c r="H331" s="280">
        <v>126</v>
      </c>
      <c r="I331" s="280">
        <v>64</v>
      </c>
      <c r="J331" s="280"/>
      <c r="K331" s="280"/>
      <c r="L331" s="277"/>
      <c r="M331" s="618"/>
      <c r="N331" s="278">
        <f t="shared" si="338"/>
        <v>270</v>
      </c>
      <c r="O331" s="341">
        <f t="shared" ref="O331" si="376">(F331/10)+(G331/10)+(H331/9)+(I331/8)+(J331/7)+(K331/6)+(L331/5)+M331</f>
        <v>30</v>
      </c>
      <c r="P331" s="299"/>
      <c r="Q331" s="505" t="str">
        <f>IF(N331&gt;270,"Yes","NO")</f>
        <v>NO</v>
      </c>
      <c r="R331" s="886" t="str">
        <f>IF(Q331="yes","S","")</f>
        <v/>
      </c>
      <c r="T331" s="844" t="str">
        <f t="shared" ref="T331" si="377">IF(O331=0,"",IF(O331=30,"","Shot count Error"))</f>
        <v/>
      </c>
    </row>
    <row r="332" spans="1:20" ht="17.100000000000001" customHeight="1" thickBot="1" x14ac:dyDescent="0.3">
      <c r="A332" s="1010" t="s">
        <v>163</v>
      </c>
      <c r="B332" s="1076">
        <v>55</v>
      </c>
      <c r="C332" s="1104" t="s">
        <v>266</v>
      </c>
      <c r="D332" s="376">
        <v>1982</v>
      </c>
      <c r="E332" s="619" t="s">
        <v>17</v>
      </c>
      <c r="F332" s="279">
        <v>40</v>
      </c>
      <c r="G332" s="280">
        <v>60</v>
      </c>
      <c r="H332" s="280">
        <v>99</v>
      </c>
      <c r="I332" s="280">
        <v>64</v>
      </c>
      <c r="J332" s="280"/>
      <c r="K332" s="280">
        <v>6</v>
      </c>
      <c r="L332" s="277"/>
      <c r="M332" s="618"/>
      <c r="N332" s="278">
        <f t="shared" si="338"/>
        <v>269</v>
      </c>
      <c r="O332" s="341">
        <f t="shared" ref="O332" si="378">(F332/10)+(G332/10)+(H332/9)+(I332/8)+(J332/7)+(K332/6)+(L332/5)+M332</f>
        <v>30</v>
      </c>
      <c r="P332" s="299"/>
      <c r="Q332" s="505" t="str">
        <f>IF(N332&gt;270,"Yes","NO")</f>
        <v>NO</v>
      </c>
      <c r="R332" s="886" t="str">
        <f>IF(Q332="yes","S","")</f>
        <v/>
      </c>
      <c r="T332" s="844" t="str">
        <f t="shared" ref="T332" si="379">IF(O332=0,"",IF(O332=30,"","Shot count Error"))</f>
        <v/>
      </c>
    </row>
    <row r="333" spans="1:20" ht="17.100000000000001" customHeight="1" thickBot="1" x14ac:dyDescent="0.3">
      <c r="A333" s="1010" t="s">
        <v>163</v>
      </c>
      <c r="B333" s="1027" t="s">
        <v>222</v>
      </c>
      <c r="C333" s="1033" t="s">
        <v>230</v>
      </c>
      <c r="D333" s="327">
        <v>1118</v>
      </c>
      <c r="E333" s="952" t="s">
        <v>17</v>
      </c>
      <c r="F333" s="279">
        <v>20</v>
      </c>
      <c r="G333" s="280">
        <v>50</v>
      </c>
      <c r="H333" s="280">
        <v>126</v>
      </c>
      <c r="I333" s="280">
        <v>32</v>
      </c>
      <c r="J333" s="280">
        <v>14</v>
      </c>
      <c r="K333" s="280">
        <v>18</v>
      </c>
      <c r="L333" s="277"/>
      <c r="M333" s="618"/>
      <c r="N333" s="278">
        <f t="shared" si="338"/>
        <v>260</v>
      </c>
      <c r="O333" s="341">
        <f t="shared" ref="O333:O341" si="380">(F333/10)+(G333/10)+(H333/9)+(I333/8)+(J333/7)+(K333/6)+(L333/5)+M333</f>
        <v>30</v>
      </c>
      <c r="P333" s="299"/>
      <c r="Q333" s="505" t="str">
        <f t="shared" ref="Q333:Q340" si="381">IF(N333&gt;270,"Yes","NO")</f>
        <v>NO</v>
      </c>
      <c r="R333" s="886" t="str">
        <f t="shared" ref="R333:R340" si="382">IF(Q333="yes","S","")</f>
        <v/>
      </c>
      <c r="T333" s="844" t="str">
        <f t="shared" si="272"/>
        <v/>
      </c>
    </row>
    <row r="334" spans="1:20" ht="17.100000000000001" customHeight="1" thickBot="1" x14ac:dyDescent="0.3">
      <c r="A334" s="1010" t="s">
        <v>163</v>
      </c>
      <c r="B334" s="1056">
        <v>16</v>
      </c>
      <c r="C334" s="1025" t="s">
        <v>160</v>
      </c>
      <c r="D334" s="297">
        <v>1615</v>
      </c>
      <c r="E334" s="619" t="s">
        <v>17</v>
      </c>
      <c r="F334" s="279">
        <v>10</v>
      </c>
      <c r="G334" s="280">
        <v>40</v>
      </c>
      <c r="H334" s="280">
        <v>126</v>
      </c>
      <c r="I334" s="280">
        <v>56</v>
      </c>
      <c r="J334" s="280">
        <v>7</v>
      </c>
      <c r="K334" s="280">
        <v>12</v>
      </c>
      <c r="L334" s="277"/>
      <c r="M334" s="618">
        <v>1</v>
      </c>
      <c r="N334" s="278">
        <f t="shared" si="338"/>
        <v>251</v>
      </c>
      <c r="O334" s="341">
        <f t="shared" si="380"/>
        <v>30</v>
      </c>
      <c r="P334" s="299"/>
      <c r="Q334" s="505" t="str">
        <f t="shared" si="381"/>
        <v>NO</v>
      </c>
      <c r="R334" s="886" t="str">
        <f t="shared" si="382"/>
        <v/>
      </c>
      <c r="T334" s="844" t="str">
        <f t="shared" si="272"/>
        <v/>
      </c>
    </row>
    <row r="335" spans="1:20" ht="17.100000000000001" customHeight="1" thickBot="1" x14ac:dyDescent="0.3">
      <c r="A335" s="1010" t="s">
        <v>163</v>
      </c>
      <c r="B335" s="1056">
        <v>15</v>
      </c>
      <c r="C335" s="1025" t="s">
        <v>155</v>
      </c>
      <c r="D335" s="297">
        <v>380</v>
      </c>
      <c r="E335" s="619" t="s">
        <v>17</v>
      </c>
      <c r="F335" s="279">
        <v>0</v>
      </c>
      <c r="G335" s="280">
        <v>50</v>
      </c>
      <c r="H335" s="280">
        <v>135</v>
      </c>
      <c r="I335" s="280">
        <v>56</v>
      </c>
      <c r="J335" s="280">
        <v>7</v>
      </c>
      <c r="K335" s="280"/>
      <c r="L335" s="277"/>
      <c r="M335" s="618">
        <v>2</v>
      </c>
      <c r="N335" s="278">
        <f t="shared" si="338"/>
        <v>248</v>
      </c>
      <c r="O335" s="341">
        <f t="shared" ref="O335:O339" si="383">(F335/10)+(G335/10)+(H335/9)+(I335/8)+(J335/7)+(K335/6)+(L335/5)+M335</f>
        <v>30</v>
      </c>
      <c r="P335" s="299"/>
      <c r="Q335" s="505" t="str">
        <f t="shared" ref="Q335:Q339" si="384">IF(N335&gt;270,"Yes","NO")</f>
        <v>NO</v>
      </c>
      <c r="R335" s="886" t="str">
        <f t="shared" si="382"/>
        <v/>
      </c>
      <c r="T335" s="844" t="str">
        <f t="shared" si="272"/>
        <v/>
      </c>
    </row>
    <row r="336" spans="1:20" ht="17.100000000000001" customHeight="1" thickBot="1" x14ac:dyDescent="0.3">
      <c r="A336" s="1010" t="s">
        <v>163</v>
      </c>
      <c r="B336" s="1056"/>
      <c r="C336" s="1025" t="s">
        <v>243</v>
      </c>
      <c r="D336" s="297">
        <v>1054</v>
      </c>
      <c r="E336" s="619" t="s">
        <v>17</v>
      </c>
      <c r="F336" s="279">
        <v>10</v>
      </c>
      <c r="G336" s="280">
        <v>20</v>
      </c>
      <c r="H336" s="280">
        <v>63</v>
      </c>
      <c r="I336" s="280">
        <v>120</v>
      </c>
      <c r="J336" s="280">
        <v>28</v>
      </c>
      <c r="K336" s="280">
        <v>6</v>
      </c>
      <c r="L336" s="277"/>
      <c r="M336" s="618"/>
      <c r="N336" s="278">
        <f t="shared" si="338"/>
        <v>247</v>
      </c>
      <c r="O336" s="341">
        <f t="shared" ref="O336:O338" si="385">(F336/10)+(G336/10)+(H336/9)+(I336/8)+(J336/7)+(K336/6)+(L336/5)+M336</f>
        <v>30</v>
      </c>
      <c r="P336" s="299"/>
      <c r="Q336" s="505" t="str">
        <f t="shared" ref="Q336:Q338" si="386">IF(N336&gt;270,"Yes","NO")</f>
        <v>NO</v>
      </c>
      <c r="R336" s="886" t="str">
        <f t="shared" ref="R336:R338" si="387">IF(Q336="yes","S","")</f>
        <v/>
      </c>
      <c r="T336" s="844" t="str">
        <f t="shared" ref="T336:T338" si="388">IF(O336=0,"",IF(O336=30,"","Shot count Error"))</f>
        <v/>
      </c>
    </row>
    <row r="337" spans="1:20" ht="17.100000000000001" customHeight="1" thickBot="1" x14ac:dyDescent="0.3">
      <c r="A337" s="1010" t="s">
        <v>163</v>
      </c>
      <c r="B337" s="1056">
        <v>45</v>
      </c>
      <c r="C337" s="1087" t="s">
        <v>274</v>
      </c>
      <c r="D337" s="297">
        <v>2361</v>
      </c>
      <c r="E337" s="619" t="s">
        <v>17</v>
      </c>
      <c r="F337" s="279">
        <v>20</v>
      </c>
      <c r="G337" s="280">
        <v>10</v>
      </c>
      <c r="H337" s="280">
        <v>126</v>
      </c>
      <c r="I337" s="280">
        <v>48</v>
      </c>
      <c r="J337" s="280">
        <v>28</v>
      </c>
      <c r="K337" s="280">
        <v>12</v>
      </c>
      <c r="L337" s="277"/>
      <c r="M337" s="618">
        <v>1</v>
      </c>
      <c r="N337" s="278">
        <f t="shared" si="338"/>
        <v>244</v>
      </c>
      <c r="O337" s="341">
        <f t="shared" si="385"/>
        <v>30</v>
      </c>
      <c r="P337" s="299"/>
      <c r="Q337" s="505" t="str">
        <f t="shared" si="386"/>
        <v>NO</v>
      </c>
      <c r="R337" s="886" t="str">
        <f t="shared" si="387"/>
        <v/>
      </c>
      <c r="T337" s="844" t="str">
        <f t="shared" si="388"/>
        <v/>
      </c>
    </row>
    <row r="338" spans="1:20" ht="17.100000000000001" customHeight="1" thickBot="1" x14ac:dyDescent="0.3">
      <c r="A338" s="1010" t="s">
        <v>163</v>
      </c>
      <c r="B338" s="1027" t="s">
        <v>209</v>
      </c>
      <c r="C338" s="1025" t="s">
        <v>210</v>
      </c>
      <c r="D338" s="327">
        <v>2578</v>
      </c>
      <c r="E338" s="619" t="s">
        <v>17</v>
      </c>
      <c r="F338" s="279">
        <v>20</v>
      </c>
      <c r="G338" s="280">
        <v>10</v>
      </c>
      <c r="H338" s="280">
        <v>90</v>
      </c>
      <c r="I338" s="280">
        <v>40</v>
      </c>
      <c r="J338" s="280">
        <v>49</v>
      </c>
      <c r="K338" s="280">
        <v>24</v>
      </c>
      <c r="L338" s="277"/>
      <c r="M338" s="618">
        <v>1</v>
      </c>
      <c r="N338" s="278">
        <f t="shared" si="338"/>
        <v>233</v>
      </c>
      <c r="O338" s="341">
        <f t="shared" si="385"/>
        <v>30</v>
      </c>
      <c r="P338" s="299"/>
      <c r="Q338" s="505" t="str">
        <f t="shared" si="386"/>
        <v>NO</v>
      </c>
      <c r="R338" s="886" t="str">
        <f t="shared" si="387"/>
        <v/>
      </c>
      <c r="T338" s="844" t="str">
        <f t="shared" si="388"/>
        <v/>
      </c>
    </row>
    <row r="339" spans="1:20" ht="17.100000000000001" customHeight="1" thickBot="1" x14ac:dyDescent="0.3">
      <c r="A339" s="1010" t="s">
        <v>163</v>
      </c>
      <c r="B339" s="1056" t="s">
        <v>207</v>
      </c>
      <c r="C339" s="1033" t="s">
        <v>208</v>
      </c>
      <c r="D339" s="297">
        <v>1956</v>
      </c>
      <c r="E339" s="619" t="s">
        <v>17</v>
      </c>
      <c r="F339" s="279">
        <v>0</v>
      </c>
      <c r="G339" s="280">
        <v>50</v>
      </c>
      <c r="H339" s="280">
        <v>117</v>
      </c>
      <c r="I339" s="280">
        <v>32</v>
      </c>
      <c r="J339" s="280">
        <v>14</v>
      </c>
      <c r="K339" s="280">
        <v>18</v>
      </c>
      <c r="L339" s="277"/>
      <c r="M339" s="618">
        <v>3</v>
      </c>
      <c r="N339" s="278">
        <f t="shared" si="338"/>
        <v>231</v>
      </c>
      <c r="O339" s="341">
        <f t="shared" si="383"/>
        <v>30</v>
      </c>
      <c r="P339" s="299"/>
      <c r="Q339" s="505" t="str">
        <f t="shared" si="384"/>
        <v>NO</v>
      </c>
      <c r="R339" s="886" t="str">
        <f t="shared" si="382"/>
        <v/>
      </c>
      <c r="T339" s="844" t="str">
        <f t="shared" si="272"/>
        <v/>
      </c>
    </row>
    <row r="340" spans="1:20" ht="17.100000000000001" customHeight="1" thickBot="1" x14ac:dyDescent="0.3">
      <c r="A340" s="1010" t="s">
        <v>163</v>
      </c>
      <c r="B340" s="1056" t="s">
        <v>189</v>
      </c>
      <c r="C340" s="1033" t="s">
        <v>190</v>
      </c>
      <c r="D340" s="297">
        <v>1853</v>
      </c>
      <c r="E340" s="619" t="s">
        <v>17</v>
      </c>
      <c r="F340" s="279">
        <v>0</v>
      </c>
      <c r="G340" s="280">
        <v>20</v>
      </c>
      <c r="H340" s="280">
        <v>144</v>
      </c>
      <c r="I340" s="280">
        <v>24</v>
      </c>
      <c r="J340" s="280">
        <v>28</v>
      </c>
      <c r="K340" s="280">
        <v>12</v>
      </c>
      <c r="L340" s="277"/>
      <c r="M340" s="618">
        <v>3</v>
      </c>
      <c r="N340" s="278">
        <f t="shared" si="338"/>
        <v>228</v>
      </c>
      <c r="O340" s="341">
        <f t="shared" si="380"/>
        <v>30</v>
      </c>
      <c r="P340" s="299"/>
      <c r="Q340" s="505" t="str">
        <f t="shared" si="381"/>
        <v>NO</v>
      </c>
      <c r="R340" s="886" t="str">
        <f t="shared" si="382"/>
        <v/>
      </c>
      <c r="T340" s="844" t="str">
        <f t="shared" si="272"/>
        <v/>
      </c>
    </row>
    <row r="341" spans="1:20" ht="17.100000000000001" customHeight="1" thickBot="1" x14ac:dyDescent="0.3">
      <c r="A341" s="1010" t="s">
        <v>163</v>
      </c>
      <c r="B341" s="1056"/>
      <c r="C341" s="1025" t="s">
        <v>283</v>
      </c>
      <c r="D341" s="297">
        <v>1822</v>
      </c>
      <c r="E341" s="619" t="s">
        <v>17</v>
      </c>
      <c r="F341" s="279">
        <v>10</v>
      </c>
      <c r="G341" s="280">
        <v>30</v>
      </c>
      <c r="H341" s="280">
        <v>81</v>
      </c>
      <c r="I341" s="280">
        <v>56</v>
      </c>
      <c r="J341" s="280">
        <v>35</v>
      </c>
      <c r="K341" s="280">
        <v>12</v>
      </c>
      <c r="L341" s="277"/>
      <c r="M341" s="618">
        <v>3</v>
      </c>
      <c r="N341" s="278">
        <f t="shared" si="338"/>
        <v>224</v>
      </c>
      <c r="O341" s="341">
        <f t="shared" si="380"/>
        <v>30</v>
      </c>
      <c r="P341" s="299"/>
      <c r="Q341" s="505" t="str">
        <f t="shared" ref="Q341:Q349" si="389">IF(N341&gt;270,"Yes","NO")</f>
        <v>NO</v>
      </c>
      <c r="R341" s="886" t="str">
        <f t="shared" ref="R341:R349" si="390">IF(Q341="yes","S","")</f>
        <v/>
      </c>
      <c r="T341" s="844" t="str">
        <f t="shared" ref="T341" si="391">IF(O341=0,"",IF(O341=30,"","Shot count Error"))</f>
        <v/>
      </c>
    </row>
    <row r="342" spans="1:20" ht="17.100000000000001" customHeight="1" thickBot="1" x14ac:dyDescent="0.3">
      <c r="A342" s="1010" t="s">
        <v>163</v>
      </c>
      <c r="B342" s="1056" t="s">
        <v>226</v>
      </c>
      <c r="C342" s="1033" t="s">
        <v>228</v>
      </c>
      <c r="D342" s="297">
        <v>1810</v>
      </c>
      <c r="E342" s="619" t="s">
        <v>17</v>
      </c>
      <c r="F342" s="279">
        <v>10</v>
      </c>
      <c r="G342" s="280">
        <v>20</v>
      </c>
      <c r="H342" s="280">
        <v>72</v>
      </c>
      <c r="I342" s="280">
        <v>48</v>
      </c>
      <c r="J342" s="280">
        <v>49</v>
      </c>
      <c r="K342" s="280">
        <v>24</v>
      </c>
      <c r="L342" s="277"/>
      <c r="M342" s="618">
        <v>2</v>
      </c>
      <c r="N342" s="278">
        <f t="shared" si="338"/>
        <v>223</v>
      </c>
      <c r="O342" s="341">
        <f t="shared" ref="O342" si="392">(F342/10)+(G342/10)+(H342/9)+(I342/8)+(J342/7)+(K342/6)+(L342/5)+M342</f>
        <v>30</v>
      </c>
      <c r="P342" s="299"/>
      <c r="Q342" s="505" t="str">
        <f t="shared" si="389"/>
        <v>NO</v>
      </c>
      <c r="R342" s="886" t="str">
        <f t="shared" si="390"/>
        <v/>
      </c>
      <c r="T342" s="844"/>
    </row>
    <row r="343" spans="1:20" ht="17.100000000000001" customHeight="1" thickBot="1" x14ac:dyDescent="0.3">
      <c r="A343" s="1010" t="s">
        <v>163</v>
      </c>
      <c r="B343" s="1027"/>
      <c r="C343" s="1033" t="s">
        <v>263</v>
      </c>
      <c r="D343" s="327">
        <v>2236</v>
      </c>
      <c r="E343" s="619" t="s">
        <v>17</v>
      </c>
      <c r="F343" s="279">
        <v>0</v>
      </c>
      <c r="G343" s="280">
        <v>20</v>
      </c>
      <c r="H343" s="280">
        <v>63</v>
      </c>
      <c r="I343" s="280">
        <v>88</v>
      </c>
      <c r="J343" s="280">
        <v>35</v>
      </c>
      <c r="K343" s="280">
        <v>6</v>
      </c>
      <c r="L343" s="277">
        <v>10</v>
      </c>
      <c r="M343" s="618">
        <v>2</v>
      </c>
      <c r="N343" s="278">
        <f t="shared" si="338"/>
        <v>222</v>
      </c>
      <c r="O343" s="341">
        <f t="shared" ref="O343" si="393">(F343/10)+(G343/10)+(H343/9)+(I343/8)+(J343/7)+(K343/6)+(L343/5)+M343</f>
        <v>30</v>
      </c>
      <c r="P343" s="299"/>
      <c r="Q343" s="505" t="str">
        <f t="shared" si="389"/>
        <v>NO</v>
      </c>
      <c r="R343" s="886" t="str">
        <f t="shared" si="390"/>
        <v/>
      </c>
      <c r="T343" s="844" t="str">
        <f t="shared" si="272"/>
        <v/>
      </c>
    </row>
    <row r="344" spans="1:20" ht="17.100000000000001" customHeight="1" thickBot="1" x14ac:dyDescent="0.3">
      <c r="A344" s="1010" t="s">
        <v>163</v>
      </c>
      <c r="B344" s="1027">
        <v>54</v>
      </c>
      <c r="C344" s="1025" t="s">
        <v>268</v>
      </c>
      <c r="D344" s="327">
        <v>1984</v>
      </c>
      <c r="E344" s="619" t="s">
        <v>17</v>
      </c>
      <c r="F344" s="279">
        <v>10</v>
      </c>
      <c r="G344" s="280">
        <v>0</v>
      </c>
      <c r="H344" s="280">
        <v>63</v>
      </c>
      <c r="I344" s="280">
        <v>64</v>
      </c>
      <c r="J344" s="280">
        <v>70</v>
      </c>
      <c r="K344" s="280">
        <v>6</v>
      </c>
      <c r="L344" s="277">
        <v>5</v>
      </c>
      <c r="M344" s="618">
        <v>2</v>
      </c>
      <c r="N344" s="278">
        <f t="shared" si="338"/>
        <v>218</v>
      </c>
      <c r="O344" s="341">
        <f t="shared" ref="O344:O345" si="394">(F344/10)+(G344/10)+(H344/9)+(I344/8)+(J344/7)+(K344/6)+(L344/5)+M344</f>
        <v>30</v>
      </c>
      <c r="P344" s="299"/>
      <c r="Q344" s="505" t="str">
        <f t="shared" si="389"/>
        <v>NO</v>
      </c>
      <c r="R344" s="886" t="str">
        <f t="shared" si="390"/>
        <v/>
      </c>
      <c r="T344" s="844" t="str">
        <f t="shared" si="272"/>
        <v/>
      </c>
    </row>
    <row r="345" spans="1:20" ht="17.100000000000001" customHeight="1" thickBot="1" x14ac:dyDescent="0.3">
      <c r="B345" s="1027" t="s">
        <v>211</v>
      </c>
      <c r="C345" s="1033" t="s">
        <v>212</v>
      </c>
      <c r="D345" s="327">
        <v>2580</v>
      </c>
      <c r="E345" s="619" t="s">
        <v>17</v>
      </c>
      <c r="F345" s="1027">
        <v>0</v>
      </c>
      <c r="G345" s="320">
        <v>10</v>
      </c>
      <c r="H345" s="320">
        <v>63</v>
      </c>
      <c r="I345" s="320">
        <v>40</v>
      </c>
      <c r="J345" s="320">
        <v>84</v>
      </c>
      <c r="K345" s="320">
        <v>18</v>
      </c>
      <c r="L345" s="318"/>
      <c r="M345" s="618">
        <v>2</v>
      </c>
      <c r="N345" s="278">
        <f t="shared" si="338"/>
        <v>215</v>
      </c>
      <c r="O345" s="341">
        <f t="shared" si="394"/>
        <v>30</v>
      </c>
      <c r="P345" s="299"/>
      <c r="Q345" s="505" t="str">
        <f t="shared" si="389"/>
        <v>NO</v>
      </c>
      <c r="R345" s="886" t="str">
        <f t="shared" si="390"/>
        <v/>
      </c>
      <c r="T345" s="844" t="str">
        <f t="shared" ref="T345" si="395">IF(O345=0,"",IF(O345=30,"","Shot count Error"))</f>
        <v/>
      </c>
    </row>
    <row r="346" spans="1:20" ht="17.100000000000001" customHeight="1" thickBot="1" x14ac:dyDescent="0.3">
      <c r="B346" s="1056">
        <v>53</v>
      </c>
      <c r="C346" s="1094" t="s">
        <v>267</v>
      </c>
      <c r="D346" s="297">
        <v>1983</v>
      </c>
      <c r="E346" s="619" t="s">
        <v>17</v>
      </c>
      <c r="F346" s="1027">
        <v>0</v>
      </c>
      <c r="G346" s="320">
        <v>10</v>
      </c>
      <c r="H346" s="320">
        <v>63</v>
      </c>
      <c r="I346" s="320">
        <v>40</v>
      </c>
      <c r="J346" s="320">
        <v>28</v>
      </c>
      <c r="K346" s="320">
        <v>48</v>
      </c>
      <c r="L346" s="318"/>
      <c r="M346" s="618">
        <v>5</v>
      </c>
      <c r="N346" s="278">
        <f t="shared" si="338"/>
        <v>189</v>
      </c>
      <c r="O346" s="341">
        <f t="shared" ref="O346:O347" si="396">(F346/10)+(G346/10)+(H346/9)+(I346/8)+(J346/7)+(K346/6)+(L346/5)+M346</f>
        <v>30</v>
      </c>
      <c r="P346" s="299"/>
      <c r="Q346" s="505" t="str">
        <f t="shared" ref="Q346:Q347" si="397">IF(N346&gt;270,"Yes","NO")</f>
        <v>NO</v>
      </c>
      <c r="R346" s="886" t="str">
        <f t="shared" ref="R346:R347" si="398">IF(Q346="yes","S","")</f>
        <v/>
      </c>
      <c r="T346" s="844"/>
    </row>
    <row r="347" spans="1:20" ht="17.100000000000001" customHeight="1" thickBot="1" x14ac:dyDescent="0.3">
      <c r="B347" s="1056">
        <v>2</v>
      </c>
      <c r="C347" s="1094" t="s">
        <v>144</v>
      </c>
      <c r="D347" s="297">
        <v>1724</v>
      </c>
      <c r="E347" s="619" t="s">
        <v>17</v>
      </c>
      <c r="F347" s="1027">
        <v>10</v>
      </c>
      <c r="G347" s="320">
        <v>0</v>
      </c>
      <c r="H347" s="320">
        <v>36</v>
      </c>
      <c r="I347" s="320">
        <v>56</v>
      </c>
      <c r="J347" s="320">
        <v>14</v>
      </c>
      <c r="K347" s="320">
        <v>12</v>
      </c>
      <c r="L347" s="318"/>
      <c r="M347" s="618">
        <v>14</v>
      </c>
      <c r="N347" s="278">
        <f t="shared" si="338"/>
        <v>128</v>
      </c>
      <c r="O347" s="341">
        <f t="shared" si="396"/>
        <v>30</v>
      </c>
      <c r="P347" s="299"/>
      <c r="Q347" s="505" t="str">
        <f t="shared" si="397"/>
        <v>NO</v>
      </c>
      <c r="R347" s="886" t="str">
        <f t="shared" si="398"/>
        <v/>
      </c>
      <c r="T347" s="844"/>
    </row>
    <row r="348" spans="1:20" ht="17.100000000000001" customHeight="1" thickBot="1" x14ac:dyDescent="0.3">
      <c r="B348" s="1056">
        <v>59</v>
      </c>
      <c r="C348" s="1094" t="s">
        <v>277</v>
      </c>
      <c r="D348" s="297">
        <v>1577</v>
      </c>
      <c r="E348" s="619" t="s">
        <v>17</v>
      </c>
      <c r="F348" s="1027"/>
      <c r="G348" s="320"/>
      <c r="H348" s="320"/>
      <c r="I348" s="320"/>
      <c r="J348" s="320"/>
      <c r="K348" s="320"/>
      <c r="L348" s="318"/>
      <c r="M348" s="618"/>
      <c r="N348" s="278">
        <f t="shared" si="338"/>
        <v>0</v>
      </c>
      <c r="O348" s="341">
        <f t="shared" ref="O348" si="399">(F348/10)+(G348/10)+(H348/9)+(I348/8)+(J348/7)+(K348/6)+(L348/5)+M348</f>
        <v>0</v>
      </c>
      <c r="P348" s="299"/>
      <c r="Q348" s="505" t="str">
        <f t="shared" ref="Q348" si="400">IF(N348&gt;270,"Yes","NO")</f>
        <v>NO</v>
      </c>
      <c r="R348" s="886" t="str">
        <f t="shared" ref="R348" si="401">IF(Q348="yes","S","")</f>
        <v/>
      </c>
      <c r="T348" s="844" t="str">
        <f t="shared" ref="T348" si="402">IF(O348=0,"",IF(O348=30,"","Shot count Error"))</f>
        <v/>
      </c>
    </row>
    <row r="349" spans="1:20" ht="17.100000000000001" customHeight="1" thickBot="1" x14ac:dyDescent="0.3">
      <c r="A349" s="1010" t="s">
        <v>163</v>
      </c>
      <c r="B349" s="1085">
        <v>49</v>
      </c>
      <c r="C349" s="1000" t="s">
        <v>261</v>
      </c>
      <c r="D349" s="308">
        <v>1624</v>
      </c>
      <c r="E349" s="620" t="s">
        <v>17</v>
      </c>
      <c r="F349" s="302">
        <v>40</v>
      </c>
      <c r="G349" s="303">
        <v>60</v>
      </c>
      <c r="H349" s="303">
        <v>126</v>
      </c>
      <c r="I349" s="303">
        <v>32</v>
      </c>
      <c r="J349" s="303"/>
      <c r="K349" s="303">
        <v>6</v>
      </c>
      <c r="L349" s="304"/>
      <c r="M349" s="386">
        <v>1</v>
      </c>
      <c r="N349" s="282">
        <f t="shared" si="338"/>
        <v>264</v>
      </c>
      <c r="O349" s="283">
        <f t="shared" si="335"/>
        <v>30</v>
      </c>
      <c r="P349" s="307"/>
      <c r="Q349" s="300" t="str">
        <f t="shared" si="389"/>
        <v>NO</v>
      </c>
      <c r="R349" s="891" t="str">
        <f t="shared" si="390"/>
        <v/>
      </c>
      <c r="T349" s="848" t="str">
        <f t="shared" si="272"/>
        <v/>
      </c>
    </row>
    <row r="350" spans="1:20" ht="26.1" customHeight="1" thickBot="1" x14ac:dyDescent="0.3">
      <c r="C350" s="978" t="s">
        <v>72</v>
      </c>
      <c r="D350" s="1163" t="s">
        <v>74</v>
      </c>
      <c r="E350" s="1148"/>
      <c r="F350" s="1148"/>
      <c r="G350" s="1148"/>
      <c r="H350" s="1148"/>
      <c r="I350" s="1148"/>
      <c r="J350" s="1148"/>
      <c r="K350" s="1148"/>
      <c r="L350" s="1148"/>
      <c r="M350" s="1148"/>
      <c r="N350" s="1148"/>
      <c r="O350" s="1149"/>
      <c r="T350" s="847"/>
    </row>
    <row r="351" spans="1:20" ht="14.1" customHeight="1" thickBot="1" x14ac:dyDescent="0.3">
      <c r="C351" s="995"/>
      <c r="D351" s="378"/>
      <c r="E351" s="378"/>
      <c r="F351" s="378"/>
      <c r="G351" s="378"/>
      <c r="H351" s="378"/>
      <c r="I351" s="378"/>
      <c r="J351" s="378"/>
      <c r="K351" s="378"/>
      <c r="L351" s="378"/>
      <c r="M351" s="378"/>
      <c r="N351" s="407"/>
      <c r="O351" s="378"/>
      <c r="T351" s="847"/>
    </row>
    <row r="352" spans="1:20" ht="29.1" customHeight="1" thickBot="1" x14ac:dyDescent="0.3">
      <c r="C352" s="1179" t="s">
        <v>86</v>
      </c>
      <c r="D352" s="1180"/>
      <c r="E352" s="1180"/>
      <c r="F352" s="1180"/>
      <c r="G352" s="1180"/>
      <c r="H352" s="1180"/>
      <c r="I352" s="1180"/>
      <c r="J352" s="1181"/>
      <c r="K352" s="1182" t="s">
        <v>218</v>
      </c>
      <c r="L352" s="1183"/>
      <c r="M352" s="1184"/>
      <c r="N352" s="849">
        <v>30</v>
      </c>
      <c r="O352" s="1182" t="s">
        <v>221</v>
      </c>
      <c r="P352" s="1184"/>
      <c r="Q352" s="849">
        <v>300</v>
      </c>
      <c r="T352" s="1139" t="s">
        <v>216</v>
      </c>
    </row>
    <row r="353" spans="1:20" ht="26.25" thickBot="1" x14ac:dyDescent="0.3">
      <c r="B353" s="720" t="s">
        <v>168</v>
      </c>
      <c r="C353" s="979" t="s">
        <v>0</v>
      </c>
      <c r="D353" s="608" t="s">
        <v>1</v>
      </c>
      <c r="E353" s="263" t="s">
        <v>2</v>
      </c>
      <c r="F353" s="398" t="s">
        <v>49</v>
      </c>
      <c r="G353" s="399">
        <v>10</v>
      </c>
      <c r="H353" s="399">
        <v>9</v>
      </c>
      <c r="I353" s="399">
        <v>8</v>
      </c>
      <c r="J353" s="399">
        <v>7</v>
      </c>
      <c r="K353" s="399">
        <v>6</v>
      </c>
      <c r="L353" s="400">
        <v>5</v>
      </c>
      <c r="M353" s="267">
        <v>0</v>
      </c>
      <c r="N353" s="268" t="s">
        <v>9</v>
      </c>
      <c r="O353" s="783" t="s">
        <v>50</v>
      </c>
      <c r="P353" s="259"/>
      <c r="Q353" s="506" t="s">
        <v>60</v>
      </c>
      <c r="R353" s="418" t="s">
        <v>61</v>
      </c>
      <c r="T353" s="1140"/>
    </row>
    <row r="354" spans="1:20" ht="17.100000000000001" customHeight="1" thickBot="1" x14ac:dyDescent="0.3">
      <c r="A354" s="1010" t="s">
        <v>257</v>
      </c>
      <c r="B354" s="288">
        <v>31</v>
      </c>
      <c r="C354" s="961" t="s">
        <v>161</v>
      </c>
      <c r="D354" s="614">
        <v>2149</v>
      </c>
      <c r="E354" s="432" t="s">
        <v>18</v>
      </c>
      <c r="F354" s="1108">
        <v>150</v>
      </c>
      <c r="G354" s="1109">
        <v>120</v>
      </c>
      <c r="H354" s="1109">
        <v>18</v>
      </c>
      <c r="I354" s="1109">
        <v>8</v>
      </c>
      <c r="J354" s="1109"/>
      <c r="K354" s="1109"/>
      <c r="L354" s="1110"/>
      <c r="M354" s="404"/>
      <c r="N354" s="278">
        <f t="shared" ref="N354:N357" si="403">SUM($F354:$L354)</f>
        <v>296</v>
      </c>
      <c r="O354" s="341">
        <f t="shared" ref="O354:O370" si="404">(F354/10)+(G354/10)+(H354/9)+(I354/8)+(J354/7)+(K354/6)+(L354/5)+M354</f>
        <v>30</v>
      </c>
      <c r="P354" s="259"/>
      <c r="Q354" s="1164"/>
      <c r="R354" s="1165"/>
      <c r="T354" s="846" t="str">
        <f t="shared" ref="T354:T370" si="405">IF(O354=0,"",IF(O354=30,"","Shot count Error"))</f>
        <v/>
      </c>
    </row>
    <row r="355" spans="1:20" ht="17.100000000000001" customHeight="1" thickBot="1" x14ac:dyDescent="0.3">
      <c r="A355" s="1010" t="s">
        <v>257</v>
      </c>
      <c r="B355" s="308"/>
      <c r="C355" s="960"/>
      <c r="D355" s="308"/>
      <c r="E355" s="423" t="s">
        <v>18</v>
      </c>
      <c r="F355" s="302"/>
      <c r="G355" s="303"/>
      <c r="H355" s="303"/>
      <c r="I355" s="303"/>
      <c r="J355" s="303"/>
      <c r="K355" s="303"/>
      <c r="L355" s="304"/>
      <c r="M355" s="386"/>
      <c r="N355" s="282">
        <f t="shared" si="403"/>
        <v>0</v>
      </c>
      <c r="O355" s="283">
        <f t="shared" si="404"/>
        <v>0</v>
      </c>
      <c r="Q355" s="1166"/>
      <c r="R355" s="1167"/>
      <c r="T355" s="844" t="str">
        <f t="shared" si="405"/>
        <v/>
      </c>
    </row>
    <row r="356" spans="1:20" ht="17.100000000000001" customHeight="1" thickBot="1" x14ac:dyDescent="0.3">
      <c r="A356" s="1010" t="s">
        <v>257</v>
      </c>
      <c r="B356" s="1055"/>
      <c r="C356" s="1032"/>
      <c r="D356" s="291"/>
      <c r="E356" s="432" t="s">
        <v>14</v>
      </c>
      <c r="F356" s="311"/>
      <c r="G356" s="312"/>
      <c r="H356" s="312"/>
      <c r="I356" s="312"/>
      <c r="J356" s="312"/>
      <c r="K356" s="312"/>
      <c r="L356" s="313"/>
      <c r="M356" s="384"/>
      <c r="N356" s="310">
        <f t="shared" si="403"/>
        <v>0</v>
      </c>
      <c r="O356" s="350">
        <f t="shared" si="404"/>
        <v>0</v>
      </c>
      <c r="Q356" s="365" t="str">
        <f>IF(N356&gt;297,"Yes","NO")</f>
        <v>NO</v>
      </c>
      <c r="R356" s="887" t="str">
        <f>IF(Q356="yes","HM","")</f>
        <v/>
      </c>
      <c r="T356" s="844" t="str">
        <f t="shared" si="405"/>
        <v/>
      </c>
    </row>
    <row r="357" spans="1:20" ht="17.100000000000001" customHeight="1" thickBot="1" x14ac:dyDescent="0.3">
      <c r="A357" s="1010" t="s">
        <v>257</v>
      </c>
      <c r="B357" s="1056">
        <v>18</v>
      </c>
      <c r="C357" s="1057" t="s">
        <v>238</v>
      </c>
      <c r="D357" s="297">
        <v>506</v>
      </c>
      <c r="E357" s="429" t="s">
        <v>14</v>
      </c>
      <c r="F357" s="279">
        <v>50</v>
      </c>
      <c r="G357" s="280">
        <v>110</v>
      </c>
      <c r="H357" s="280">
        <v>99</v>
      </c>
      <c r="I357" s="280">
        <v>16</v>
      </c>
      <c r="J357" s="280">
        <v>7</v>
      </c>
      <c r="K357" s="280"/>
      <c r="L357" s="277"/>
      <c r="M357" s="618"/>
      <c r="N357" s="278">
        <f t="shared" si="403"/>
        <v>282</v>
      </c>
      <c r="O357" s="341">
        <f t="shared" si="404"/>
        <v>30</v>
      </c>
      <c r="P357" s="299"/>
      <c r="Q357" s="505" t="str">
        <f>IF(N357&gt;297,"Yes","NO")</f>
        <v>NO</v>
      </c>
      <c r="R357" s="886" t="str">
        <f>IF(Q357="yes","HM","")</f>
        <v/>
      </c>
      <c r="T357" s="844" t="str">
        <f t="shared" si="405"/>
        <v/>
      </c>
    </row>
    <row r="358" spans="1:20" ht="17.100000000000001" customHeight="1" thickBot="1" x14ac:dyDescent="0.3">
      <c r="A358" s="1010" t="s">
        <v>257</v>
      </c>
      <c r="B358" s="290" t="s">
        <v>191</v>
      </c>
      <c r="C358" s="962" t="s">
        <v>192</v>
      </c>
      <c r="D358" s="290">
        <v>1901</v>
      </c>
      <c r="E358" s="430" t="s">
        <v>15</v>
      </c>
      <c r="F358" s="285">
        <v>70</v>
      </c>
      <c r="G358" s="286">
        <v>140</v>
      </c>
      <c r="H358" s="286">
        <v>72</v>
      </c>
      <c r="I358" s="286">
        <v>8</v>
      </c>
      <c r="J358" s="286"/>
      <c r="K358" s="286"/>
      <c r="L358" s="284"/>
      <c r="M358" s="392"/>
      <c r="N358" s="275">
        <f t="shared" ref="N358:N364" si="406">SUM($F358:$L358)</f>
        <v>290</v>
      </c>
      <c r="O358" s="435">
        <f t="shared" si="404"/>
        <v>30</v>
      </c>
      <c r="P358" s="1023"/>
      <c r="Q358" s="365" t="str">
        <f t="shared" ref="Q358:Q362" si="407">IF(N358&gt;294,"Yes","NO")</f>
        <v>NO</v>
      </c>
      <c r="R358" s="887" t="str">
        <f t="shared" ref="R358:R362" si="408">IF(Q358="yes","M","")</f>
        <v/>
      </c>
      <c r="T358" s="844" t="str">
        <f t="shared" si="405"/>
        <v/>
      </c>
    </row>
    <row r="359" spans="1:20" ht="17.100000000000001" customHeight="1" thickBot="1" x14ac:dyDescent="0.3">
      <c r="A359" s="1010" t="s">
        <v>257</v>
      </c>
      <c r="B359" s="327">
        <v>52</v>
      </c>
      <c r="C359" s="967" t="s">
        <v>77</v>
      </c>
      <c r="D359" s="327">
        <v>1549</v>
      </c>
      <c r="E359" s="431" t="s">
        <v>15</v>
      </c>
      <c r="F359" s="319">
        <v>90</v>
      </c>
      <c r="G359" s="320">
        <v>100</v>
      </c>
      <c r="H359" s="320">
        <v>90</v>
      </c>
      <c r="I359" s="320">
        <v>8</v>
      </c>
      <c r="J359" s="320"/>
      <c r="K359" s="320"/>
      <c r="L359" s="335"/>
      <c r="M359" s="388"/>
      <c r="N359" s="295">
        <f t="shared" si="406"/>
        <v>288</v>
      </c>
      <c r="O359" s="393">
        <f t="shared" si="404"/>
        <v>30</v>
      </c>
      <c r="P359" s="394"/>
      <c r="Q359" s="317" t="str">
        <f t="shared" si="407"/>
        <v>NO</v>
      </c>
      <c r="R359" s="888" t="str">
        <f t="shared" si="408"/>
        <v/>
      </c>
      <c r="T359" s="844" t="str">
        <f t="shared" si="405"/>
        <v/>
      </c>
    </row>
    <row r="360" spans="1:20" ht="17.100000000000001" customHeight="1" thickBot="1" x14ac:dyDescent="0.3">
      <c r="A360" s="1010" t="s">
        <v>257</v>
      </c>
      <c r="B360" s="327"/>
      <c r="C360" s="967" t="s">
        <v>285</v>
      </c>
      <c r="D360" s="327">
        <v>2138</v>
      </c>
      <c r="E360" s="431" t="s">
        <v>15</v>
      </c>
      <c r="F360" s="319">
        <v>40</v>
      </c>
      <c r="G360" s="320">
        <v>130</v>
      </c>
      <c r="H360" s="320">
        <v>108</v>
      </c>
      <c r="I360" s="320"/>
      <c r="J360" s="320">
        <v>7</v>
      </c>
      <c r="K360" s="320"/>
      <c r="L360" s="335"/>
      <c r="M360" s="388"/>
      <c r="N360" s="295">
        <f t="shared" si="406"/>
        <v>285</v>
      </c>
      <c r="O360" s="393">
        <f t="shared" ref="O360" si="409">(F360/10)+(G360/10)+(H360/9)+(I360/8)+(J360/7)+(K360/6)+(L360/5)+M360</f>
        <v>30</v>
      </c>
      <c r="P360" s="394"/>
      <c r="Q360" s="317" t="str">
        <f t="shared" si="407"/>
        <v>NO</v>
      </c>
      <c r="R360" s="888" t="str">
        <f t="shared" si="408"/>
        <v/>
      </c>
      <c r="T360" s="844" t="str">
        <f t="shared" ref="T360" si="410">IF(O360=0,"",IF(O360=30,"","Shot count Error"))</f>
        <v/>
      </c>
    </row>
    <row r="361" spans="1:20" ht="17.100000000000001" customHeight="1" thickBot="1" x14ac:dyDescent="0.3">
      <c r="A361" s="1010" t="s">
        <v>257</v>
      </c>
      <c r="B361" s="376">
        <v>7</v>
      </c>
      <c r="C361" s="968" t="s">
        <v>237</v>
      </c>
      <c r="D361" s="376">
        <v>3624</v>
      </c>
      <c r="E361" s="424" t="s">
        <v>15</v>
      </c>
      <c r="F361" s="311">
        <v>40</v>
      </c>
      <c r="G361" s="312">
        <v>100</v>
      </c>
      <c r="H361" s="312">
        <v>144</v>
      </c>
      <c r="I361" s="312"/>
      <c r="J361" s="312"/>
      <c r="K361" s="312"/>
      <c r="L361" s="313"/>
      <c r="M361" s="758"/>
      <c r="N361" s="310">
        <f t="shared" si="406"/>
        <v>284</v>
      </c>
      <c r="O361" s="350">
        <f t="shared" ref="O361" si="411">(F361/10)+(G361/10)+(H361/9)+(I361/8)+(J361/7)+(K361/6)+(L361/5)+M361</f>
        <v>30</v>
      </c>
      <c r="P361" s="719"/>
      <c r="Q361" s="316" t="str">
        <f t="shared" si="407"/>
        <v>NO</v>
      </c>
      <c r="R361" s="896" t="str">
        <f t="shared" si="408"/>
        <v/>
      </c>
      <c r="T361" s="844" t="str">
        <f t="shared" si="405"/>
        <v/>
      </c>
    </row>
    <row r="362" spans="1:20" ht="17.100000000000001" customHeight="1" thickBot="1" x14ac:dyDescent="0.3">
      <c r="A362" s="1010" t="s">
        <v>257</v>
      </c>
      <c r="B362" s="308">
        <v>13</v>
      </c>
      <c r="C362" s="992" t="s">
        <v>175</v>
      </c>
      <c r="D362" s="308">
        <v>80</v>
      </c>
      <c r="E362" s="423" t="s">
        <v>15</v>
      </c>
      <c r="F362" s="761">
        <v>70</v>
      </c>
      <c r="G362" s="762">
        <v>120</v>
      </c>
      <c r="H362" s="762">
        <v>63</v>
      </c>
      <c r="I362" s="762">
        <v>24</v>
      </c>
      <c r="J362" s="762"/>
      <c r="K362" s="762"/>
      <c r="L362" s="763"/>
      <c r="M362" s="764">
        <v>1</v>
      </c>
      <c r="N362" s="765">
        <f t="shared" si="406"/>
        <v>277</v>
      </c>
      <c r="O362" s="766">
        <f t="shared" si="404"/>
        <v>30</v>
      </c>
      <c r="Q362" s="687" t="str">
        <f t="shared" si="407"/>
        <v>NO</v>
      </c>
      <c r="R362" s="889" t="str">
        <f t="shared" si="408"/>
        <v/>
      </c>
      <c r="T362" s="844" t="str">
        <f t="shared" si="405"/>
        <v/>
      </c>
    </row>
    <row r="363" spans="1:20" ht="17.100000000000001" customHeight="1" thickBot="1" x14ac:dyDescent="0.3">
      <c r="A363" s="1010" t="s">
        <v>257</v>
      </c>
      <c r="B363" s="291"/>
      <c r="C363" s="966" t="s">
        <v>246</v>
      </c>
      <c r="D363" s="297">
        <v>1041</v>
      </c>
      <c r="E363" s="432" t="s">
        <v>16</v>
      </c>
      <c r="F363" s="325">
        <v>70</v>
      </c>
      <c r="G363" s="326">
        <v>140</v>
      </c>
      <c r="H363" s="326">
        <v>72</v>
      </c>
      <c r="I363" s="326">
        <v>8</v>
      </c>
      <c r="J363" s="326"/>
      <c r="K363" s="326"/>
      <c r="L363" s="348"/>
      <c r="M363" s="384"/>
      <c r="N363" s="278">
        <f t="shared" si="406"/>
        <v>290</v>
      </c>
      <c r="O363" s="341">
        <f>(F363/10)+(G363/10)+(H363/9)+(I363/8)+(J363/7)+(K363/6)+(L363/5)+M363</f>
        <v>30</v>
      </c>
      <c r="P363" s="299"/>
      <c r="Q363" s="516" t="str">
        <f>IF(N363&gt;284,"Yes","NO")</f>
        <v>Yes</v>
      </c>
      <c r="R363" s="886" t="str">
        <f>IF(Q363="yes","G","")</f>
        <v>G</v>
      </c>
      <c r="T363" s="844" t="str">
        <f>IF(O363=0,"",IF(O363=30,"","Shot count Error"))</f>
        <v/>
      </c>
    </row>
    <row r="364" spans="1:20" ht="17.100000000000001" customHeight="1" thickBot="1" x14ac:dyDescent="0.3">
      <c r="A364" s="1010" t="s">
        <v>257</v>
      </c>
      <c r="B364" s="308">
        <v>6</v>
      </c>
      <c r="C364" s="960" t="s">
        <v>171</v>
      </c>
      <c r="D364" s="308">
        <v>357</v>
      </c>
      <c r="E364" s="423" t="s">
        <v>16</v>
      </c>
      <c r="F364" s="302">
        <v>30</v>
      </c>
      <c r="G364" s="303">
        <v>50</v>
      </c>
      <c r="H364" s="303">
        <v>54</v>
      </c>
      <c r="I364" s="303">
        <v>80</v>
      </c>
      <c r="J364" s="303">
        <v>28</v>
      </c>
      <c r="K364" s="303">
        <v>6</v>
      </c>
      <c r="L364" s="304"/>
      <c r="M364" s="386">
        <v>1</v>
      </c>
      <c r="N364" s="282">
        <f t="shared" si="406"/>
        <v>248</v>
      </c>
      <c r="O364" s="283">
        <f>(F364/10)+(G364/10)+(H364/9)+(I364/8)+(J364/7)+(K364/6)+(L364/5)+M364</f>
        <v>30</v>
      </c>
      <c r="P364" s="307"/>
      <c r="Q364" s="391" t="str">
        <f>IF(N364&gt;284,"Yes","NO")</f>
        <v>NO</v>
      </c>
      <c r="R364" s="891" t="str">
        <f>IF(Q364="yes","G","")</f>
        <v/>
      </c>
      <c r="T364" s="844" t="str">
        <f>IF(O364=0,"",IF(O364=30,"","Shot count Error"))</f>
        <v/>
      </c>
    </row>
    <row r="365" spans="1:20" ht="17.100000000000001" customHeight="1" thickBot="1" x14ac:dyDescent="0.3">
      <c r="A365" s="1010" t="s">
        <v>257</v>
      </c>
      <c r="B365" s="291" t="s">
        <v>196</v>
      </c>
      <c r="C365" s="961" t="s">
        <v>197</v>
      </c>
      <c r="D365" s="291">
        <v>2035</v>
      </c>
      <c r="E365" s="432" t="s">
        <v>17</v>
      </c>
      <c r="F365" s="325">
        <v>40</v>
      </c>
      <c r="G365" s="326">
        <v>60</v>
      </c>
      <c r="H365" s="326">
        <v>153</v>
      </c>
      <c r="I365" s="326"/>
      <c r="J365" s="326">
        <v>21</v>
      </c>
      <c r="K365" s="326"/>
      <c r="L365" s="348"/>
      <c r="M365" s="384"/>
      <c r="N365" s="289">
        <f t="shared" ref="N365:N370" si="412">SUM($F365:$L365)</f>
        <v>274</v>
      </c>
      <c r="O365" s="337">
        <f t="shared" si="404"/>
        <v>30</v>
      </c>
      <c r="P365" s="1106"/>
      <c r="Q365" s="389" t="str">
        <f t="shared" ref="Q365:Q370" si="413">IF(N365&gt;270,"Yes","NO")</f>
        <v>Yes</v>
      </c>
      <c r="R365" s="890" t="str">
        <f t="shared" ref="R365:R370" si="414">IF(Q365="yes","S","")</f>
        <v>S</v>
      </c>
      <c r="T365" s="844" t="str">
        <f t="shared" si="405"/>
        <v/>
      </c>
    </row>
    <row r="366" spans="1:20" ht="17.100000000000001" customHeight="1" thickBot="1" x14ac:dyDescent="0.3">
      <c r="A366" s="1010" t="s">
        <v>257</v>
      </c>
      <c r="B366" s="327">
        <v>37</v>
      </c>
      <c r="C366" s="967" t="s">
        <v>235</v>
      </c>
      <c r="D366" s="327">
        <v>1291</v>
      </c>
      <c r="E366" s="431" t="s">
        <v>17</v>
      </c>
      <c r="F366" s="319">
        <v>40</v>
      </c>
      <c r="G366" s="320">
        <v>60</v>
      </c>
      <c r="H366" s="320">
        <v>144</v>
      </c>
      <c r="I366" s="320">
        <v>24</v>
      </c>
      <c r="J366" s="320"/>
      <c r="K366" s="320">
        <v>6</v>
      </c>
      <c r="L366" s="335"/>
      <c r="M366" s="388"/>
      <c r="N366" s="295">
        <f t="shared" si="412"/>
        <v>274</v>
      </c>
      <c r="O366" s="393">
        <f t="shared" ref="O366" si="415">(F366/10)+(G366/10)+(H366/9)+(I366/8)+(J366/7)+(K366/6)+(L366/5)+M366</f>
        <v>30</v>
      </c>
      <c r="P366" s="394"/>
      <c r="Q366" s="317" t="str">
        <f t="shared" si="413"/>
        <v>Yes</v>
      </c>
      <c r="R366" s="888" t="str">
        <f t="shared" si="414"/>
        <v>S</v>
      </c>
      <c r="T366" s="844" t="str">
        <f t="shared" ref="T366" si="416">IF(O366=0,"",IF(O366=30,"","Shot count Error"))</f>
        <v/>
      </c>
    </row>
    <row r="367" spans="1:20" ht="17.100000000000001" customHeight="1" thickBot="1" x14ac:dyDescent="0.3">
      <c r="A367" s="1010" t="s">
        <v>257</v>
      </c>
      <c r="B367" s="297" t="s">
        <v>178</v>
      </c>
      <c r="C367" s="966" t="s">
        <v>179</v>
      </c>
      <c r="D367" s="297">
        <v>1629</v>
      </c>
      <c r="E367" s="424" t="s">
        <v>17</v>
      </c>
      <c r="F367" s="311">
        <v>30</v>
      </c>
      <c r="G367" s="312">
        <v>60</v>
      </c>
      <c r="H367" s="312">
        <v>90</v>
      </c>
      <c r="I367" s="312">
        <v>48</v>
      </c>
      <c r="J367" s="312">
        <v>35</v>
      </c>
      <c r="K367" s="312"/>
      <c r="L367" s="313"/>
      <c r="M367" s="388"/>
      <c r="N367" s="295">
        <f t="shared" si="412"/>
        <v>263</v>
      </c>
      <c r="O367" s="393">
        <f t="shared" ref="O367:O368" si="417">(F367/10)+(G367/10)+(H367/9)+(I367/8)+(J367/7)+(K367/6)+(L367/5)+M367</f>
        <v>30</v>
      </c>
      <c r="P367" s="394"/>
      <c r="Q367" s="395" t="str">
        <f t="shared" si="413"/>
        <v>NO</v>
      </c>
      <c r="R367" s="888" t="str">
        <f t="shared" si="414"/>
        <v/>
      </c>
      <c r="T367" s="844" t="str">
        <f t="shared" si="405"/>
        <v/>
      </c>
    </row>
    <row r="368" spans="1:20" ht="17.100000000000001" customHeight="1" thickBot="1" x14ac:dyDescent="0.3">
      <c r="A368" s="1010" t="s">
        <v>257</v>
      </c>
      <c r="B368" s="327">
        <v>18</v>
      </c>
      <c r="C368" s="1111" t="s">
        <v>152</v>
      </c>
      <c r="D368" s="297">
        <v>1473</v>
      </c>
      <c r="E368" s="424" t="s">
        <v>17</v>
      </c>
      <c r="F368" s="311">
        <v>10</v>
      </c>
      <c r="G368" s="312">
        <v>30</v>
      </c>
      <c r="H368" s="312">
        <v>126</v>
      </c>
      <c r="I368" s="312">
        <v>80</v>
      </c>
      <c r="J368" s="312">
        <v>14</v>
      </c>
      <c r="K368" s="312"/>
      <c r="L368" s="313"/>
      <c r="M368" s="388"/>
      <c r="N368" s="295">
        <f t="shared" si="412"/>
        <v>260</v>
      </c>
      <c r="O368" s="393">
        <f t="shared" si="417"/>
        <v>30</v>
      </c>
      <c r="P368" s="394"/>
      <c r="Q368" s="395" t="str">
        <f t="shared" si="413"/>
        <v>NO</v>
      </c>
      <c r="R368" s="888" t="str">
        <f t="shared" si="414"/>
        <v/>
      </c>
      <c r="T368" s="844" t="str">
        <f t="shared" si="405"/>
        <v/>
      </c>
    </row>
    <row r="369" spans="1:20" ht="17.100000000000001" customHeight="1" thickBot="1" x14ac:dyDescent="0.3">
      <c r="A369" s="1010" t="s">
        <v>257</v>
      </c>
      <c r="B369" s="327" t="s">
        <v>189</v>
      </c>
      <c r="C369" s="982" t="s">
        <v>190</v>
      </c>
      <c r="D369" s="327">
        <v>1853</v>
      </c>
      <c r="E369" s="424" t="s">
        <v>17</v>
      </c>
      <c r="F369" s="311">
        <v>40</v>
      </c>
      <c r="G369" s="312">
        <v>70</v>
      </c>
      <c r="H369" s="312">
        <v>81</v>
      </c>
      <c r="I369" s="312">
        <v>40</v>
      </c>
      <c r="J369" s="312">
        <v>14</v>
      </c>
      <c r="K369" s="312">
        <v>12</v>
      </c>
      <c r="L369" s="313"/>
      <c r="M369" s="388">
        <v>1</v>
      </c>
      <c r="N369" s="295">
        <f t="shared" si="412"/>
        <v>257</v>
      </c>
      <c r="O369" s="393">
        <f t="shared" si="404"/>
        <v>30</v>
      </c>
      <c r="P369" s="394"/>
      <c r="Q369" s="395" t="str">
        <f t="shared" si="413"/>
        <v>NO</v>
      </c>
      <c r="R369" s="888" t="str">
        <f t="shared" si="414"/>
        <v/>
      </c>
      <c r="T369" s="844" t="str">
        <f t="shared" si="405"/>
        <v/>
      </c>
    </row>
    <row r="370" spans="1:20" ht="17.100000000000001" customHeight="1" thickBot="1" x14ac:dyDescent="0.3">
      <c r="A370" s="1010" t="s">
        <v>257</v>
      </c>
      <c r="B370" s="308">
        <v>55</v>
      </c>
      <c r="C370" s="1112" t="s">
        <v>266</v>
      </c>
      <c r="D370" s="297">
        <v>1982</v>
      </c>
      <c r="E370" s="423" t="s">
        <v>17</v>
      </c>
      <c r="F370" s="302">
        <v>20</v>
      </c>
      <c r="G370" s="303">
        <v>10</v>
      </c>
      <c r="H370" s="303">
        <v>90</v>
      </c>
      <c r="I370" s="303">
        <v>64</v>
      </c>
      <c r="J370" s="303">
        <v>21</v>
      </c>
      <c r="K370" s="303"/>
      <c r="L370" s="304"/>
      <c r="M370" s="386">
        <v>6</v>
      </c>
      <c r="N370" s="282">
        <f t="shared" si="412"/>
        <v>205</v>
      </c>
      <c r="O370" s="283">
        <f t="shared" si="404"/>
        <v>30</v>
      </c>
      <c r="P370" s="307"/>
      <c r="Q370" s="517" t="str">
        <f t="shared" si="413"/>
        <v>NO</v>
      </c>
      <c r="R370" s="891" t="str">
        <f t="shared" si="414"/>
        <v/>
      </c>
      <c r="T370" s="848" t="str">
        <f t="shared" si="405"/>
        <v/>
      </c>
    </row>
    <row r="371" spans="1:20" ht="24" customHeight="1" thickBot="1" x14ac:dyDescent="0.3">
      <c r="C371" s="978" t="s">
        <v>72</v>
      </c>
      <c r="D371" s="1147" t="s">
        <v>74</v>
      </c>
      <c r="E371" s="1148"/>
      <c r="F371" s="1148"/>
      <c r="G371" s="1148"/>
      <c r="H371" s="1148"/>
      <c r="I371" s="1148"/>
      <c r="J371" s="1148"/>
      <c r="K371" s="1148"/>
      <c r="L371" s="1148"/>
      <c r="M371" s="1148"/>
      <c r="N371" s="1148"/>
      <c r="O371" s="1149"/>
      <c r="T371" s="842" t="s">
        <v>10</v>
      </c>
    </row>
    <row r="373" spans="1:20" x14ac:dyDescent="0.25">
      <c r="C373" s="957">
        <f>COUNTIF((B1:B370),"P8")</f>
        <v>3</v>
      </c>
    </row>
    <row r="375" spans="1:20" x14ac:dyDescent="0.25">
      <c r="M375" s="259"/>
      <c r="N375" s="408"/>
      <c r="O375" s="260"/>
    </row>
  </sheetData>
  <sortState ref="C8:O11">
    <sortCondition descending="1" ref="N8:N11"/>
  </sortState>
  <mergeCells count="146">
    <mergeCell ref="Q226:R226"/>
    <mergeCell ref="Q214:R214"/>
    <mergeCell ref="Q215:R215"/>
    <mergeCell ref="Q216:R216"/>
    <mergeCell ref="Q221:R221"/>
    <mergeCell ref="Q224:R224"/>
    <mergeCell ref="Q199:R199"/>
    <mergeCell ref="Q209:R209"/>
    <mergeCell ref="Q200:R200"/>
    <mergeCell ref="Q202:R202"/>
    <mergeCell ref="Q217:R217"/>
    <mergeCell ref="Q212:R212"/>
    <mergeCell ref="Q213:R213"/>
    <mergeCell ref="Q205:R205"/>
    <mergeCell ref="Q206:R206"/>
    <mergeCell ref="Q207:R207"/>
    <mergeCell ref="L6:M6"/>
    <mergeCell ref="C352:J352"/>
    <mergeCell ref="O352:P352"/>
    <mergeCell ref="C245:J245"/>
    <mergeCell ref="K245:L245"/>
    <mergeCell ref="N245:O245"/>
    <mergeCell ref="P245:Q245"/>
    <mergeCell ref="C294:J294"/>
    <mergeCell ref="O294:P294"/>
    <mergeCell ref="K294:M294"/>
    <mergeCell ref="Q141:R141"/>
    <mergeCell ref="C230:I230"/>
    <mergeCell ref="C185:I185"/>
    <mergeCell ref="C130:I130"/>
    <mergeCell ref="Q166:R166"/>
    <mergeCell ref="Q218:R218"/>
    <mergeCell ref="Q219:R219"/>
    <mergeCell ref="Q191:R191"/>
    <mergeCell ref="M130:N130"/>
    <mergeCell ref="J130:K130"/>
    <mergeCell ref="J185:K185"/>
    <mergeCell ref="M185:N185"/>
    <mergeCell ref="Q225:R225"/>
    <mergeCell ref="Q197:R197"/>
    <mergeCell ref="T245:T246"/>
    <mergeCell ref="T294:T295"/>
    <mergeCell ref="K352:M352"/>
    <mergeCell ref="T352:T353"/>
    <mergeCell ref="Q239:R239"/>
    <mergeCell ref="Q240:R240"/>
    <mergeCell ref="Q241:R241"/>
    <mergeCell ref="Q230:R231"/>
    <mergeCell ref="Q234:R234"/>
    <mergeCell ref="Q235:R235"/>
    <mergeCell ref="Q236:R236"/>
    <mergeCell ref="Q237:R237"/>
    <mergeCell ref="Q238:R238"/>
    <mergeCell ref="Q232:R232"/>
    <mergeCell ref="Q233:R233"/>
    <mergeCell ref="J230:K230"/>
    <mergeCell ref="M230:N230"/>
    <mergeCell ref="C2:R2"/>
    <mergeCell ref="Q120:R121"/>
    <mergeCell ref="D182:O182"/>
    <mergeCell ref="D63:O63"/>
    <mergeCell ref="D115:O115"/>
    <mergeCell ref="D127:O127"/>
    <mergeCell ref="Q134:R134"/>
    <mergeCell ref="Q135:R135"/>
    <mergeCell ref="Q136:R136"/>
    <mergeCell ref="Q137:R137"/>
    <mergeCell ref="Q138:R138"/>
    <mergeCell ref="N132:O133"/>
    <mergeCell ref="Q130:R131"/>
    <mergeCell ref="Q132:R132"/>
    <mergeCell ref="Q133:R133"/>
    <mergeCell ref="Q150:R150"/>
    <mergeCell ref="Q151:R151"/>
    <mergeCell ref="Q152:R152"/>
    <mergeCell ref="C66:K66"/>
    <mergeCell ref="L66:M66"/>
    <mergeCell ref="O66:P66"/>
    <mergeCell ref="C118:K118"/>
    <mergeCell ref="L118:M118"/>
    <mergeCell ref="C6:K6"/>
    <mergeCell ref="O6:P6"/>
    <mergeCell ref="D371:O371"/>
    <mergeCell ref="C4:R4"/>
    <mergeCell ref="Q8:R10"/>
    <mergeCell ref="Q247:R249"/>
    <mergeCell ref="Q68:R71"/>
    <mergeCell ref="D227:O227"/>
    <mergeCell ref="D242:O242"/>
    <mergeCell ref="D291:O291"/>
    <mergeCell ref="D350:O350"/>
    <mergeCell ref="Q354:R355"/>
    <mergeCell ref="N232:O233"/>
    <mergeCell ref="Q296:R298"/>
    <mergeCell ref="Q144:R144"/>
    <mergeCell ref="Q146:R146"/>
    <mergeCell ref="Q153:R153"/>
    <mergeCell ref="Q157:R157"/>
    <mergeCell ref="Q158:R158"/>
    <mergeCell ref="Q159:R159"/>
    <mergeCell ref="Q196:R196"/>
    <mergeCell ref="Q190:R190"/>
    <mergeCell ref="Q192:R192"/>
    <mergeCell ref="Q193:R193"/>
    <mergeCell ref="O118:P118"/>
    <mergeCell ref="T4:T7"/>
    <mergeCell ref="T66:T67"/>
    <mergeCell ref="T118:T119"/>
    <mergeCell ref="Q168:R168"/>
    <mergeCell ref="Q169:R169"/>
    <mergeCell ref="Q172:R172"/>
    <mergeCell ref="Q176:R176"/>
    <mergeCell ref="Q181:R181"/>
    <mergeCell ref="Q160:R160"/>
    <mergeCell ref="Q161:R161"/>
    <mergeCell ref="Q162:R162"/>
    <mergeCell ref="Q163:R163"/>
    <mergeCell ref="Q164:R164"/>
    <mergeCell ref="Q139:R139"/>
    <mergeCell ref="Q140:R140"/>
    <mergeCell ref="Q142:R142"/>
    <mergeCell ref="Q147:R147"/>
    <mergeCell ref="Q170:R170"/>
    <mergeCell ref="Q167:R167"/>
    <mergeCell ref="Q180:R180"/>
    <mergeCell ref="Q155:R155"/>
    <mergeCell ref="Q145:R145"/>
    <mergeCell ref="Q143:R143"/>
    <mergeCell ref="Q149:R149"/>
    <mergeCell ref="N187:O187"/>
    <mergeCell ref="Q178:R178"/>
    <mergeCell ref="Q179:R179"/>
    <mergeCell ref="Q148:R148"/>
    <mergeCell ref="Q204:R204"/>
    <mergeCell ref="Q194:R194"/>
    <mergeCell ref="Q208:R208"/>
    <mergeCell ref="Q210:R210"/>
    <mergeCell ref="Q211:R211"/>
    <mergeCell ref="Q173:R173"/>
    <mergeCell ref="Q185:R186"/>
    <mergeCell ref="Q175:R175"/>
    <mergeCell ref="Q201:R201"/>
    <mergeCell ref="Q203:R203"/>
    <mergeCell ref="Q188:R188"/>
    <mergeCell ref="Q189:R189"/>
    <mergeCell ref="Q195:R195"/>
  </mergeCells>
  <phoneticPr fontId="23" type="noConversion"/>
  <pageMargins left="0.15748031496062992" right="0" top="0.19685039370078741" bottom="0.19685039370078741" header="0" footer="0"/>
  <pageSetup paperSize="9" scale="20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43"/>
  <sheetViews>
    <sheetView topLeftCell="A18" zoomScale="96" zoomScaleNormal="96" workbookViewId="0">
      <selection activeCell="G26" sqref="G26"/>
    </sheetView>
  </sheetViews>
  <sheetFormatPr defaultColWidth="8.85546875" defaultRowHeight="16.5" x14ac:dyDescent="0.25"/>
  <cols>
    <col min="1" max="1" width="2.85546875" style="21" customWidth="1"/>
    <col min="2" max="2" width="4.7109375" style="10" customWidth="1"/>
    <col min="3" max="3" width="25.5703125" style="957" customWidth="1"/>
    <col min="4" max="4" width="8.85546875" style="21"/>
    <col min="5" max="5" width="8" style="440" customWidth="1"/>
    <col min="6" max="6" width="10.140625" style="137" customWidth="1"/>
    <col min="7" max="7" width="8" style="440" customWidth="1"/>
    <col min="8" max="9" width="6.85546875" style="21" customWidth="1"/>
    <col min="10" max="10" width="7" style="21" customWidth="1"/>
    <col min="11" max="11" width="8.28515625" style="21" customWidth="1"/>
    <col min="12" max="12" width="8.140625" style="21" customWidth="1"/>
    <col min="13" max="13" width="9.140625" style="21" customWidth="1"/>
    <col min="14" max="14" width="10.42578125" style="21" customWidth="1"/>
    <col min="15" max="15" width="10" style="576" customWidth="1"/>
    <col min="16" max="16" width="10.7109375" style="21" customWidth="1"/>
    <col min="17" max="18" width="10" style="21" customWidth="1"/>
    <col min="19" max="19" width="14" style="21" customWidth="1"/>
    <col min="20" max="20" width="2.42578125" style="21" customWidth="1"/>
    <col min="21" max="24" width="8.85546875" style="21"/>
    <col min="25" max="25" width="10.7109375" style="21" customWidth="1"/>
    <col min="26" max="26" width="10.140625" style="21" customWidth="1"/>
    <col min="27" max="16384" width="8.85546875" style="21"/>
  </cols>
  <sheetData>
    <row r="1" spans="2:30" ht="17.25" thickBot="1" x14ac:dyDescent="0.3">
      <c r="C1" s="956"/>
      <c r="D1" s="22"/>
      <c r="E1" s="22"/>
      <c r="F1" s="136"/>
      <c r="G1" s="22"/>
      <c r="H1" s="22"/>
      <c r="I1" s="22"/>
      <c r="J1" s="22"/>
      <c r="K1" s="22"/>
    </row>
    <row r="2" spans="2:30" s="23" customFormat="1" ht="28.5" customHeight="1" thickBot="1" x14ac:dyDescent="0.3">
      <c r="B2" s="716"/>
      <c r="C2" s="1191" t="s">
        <v>108</v>
      </c>
      <c r="D2" s="1192"/>
      <c r="E2" s="1192"/>
      <c r="F2" s="1192"/>
      <c r="G2" s="1192"/>
      <c r="H2" s="1192"/>
      <c r="I2" s="1192"/>
      <c r="J2" s="1192"/>
      <c r="K2" s="1192"/>
      <c r="L2" s="1192"/>
      <c r="M2" s="1192"/>
      <c r="N2" s="1193"/>
      <c r="O2" s="576"/>
    </row>
    <row r="3" spans="2:30" s="23" customFormat="1" ht="12" customHeight="1" thickBot="1" x14ac:dyDescent="0.3">
      <c r="B3" s="716"/>
      <c r="C3" s="956"/>
      <c r="D3" s="24"/>
      <c r="E3" s="22"/>
      <c r="F3" s="136"/>
      <c r="G3" s="641"/>
      <c r="H3" s="24"/>
      <c r="I3" s="24"/>
      <c r="J3" s="24"/>
      <c r="K3" s="24"/>
      <c r="O3" s="576"/>
    </row>
    <row r="4" spans="2:30" s="23" customFormat="1" ht="32.1" customHeight="1" thickBot="1" x14ac:dyDescent="0.3">
      <c r="B4" s="716"/>
      <c r="C4" s="1150" t="s">
        <v>127</v>
      </c>
      <c r="D4" s="1199"/>
      <c r="E4" s="1199"/>
      <c r="F4" s="1199"/>
      <c r="G4" s="1199"/>
      <c r="H4" s="1199"/>
      <c r="I4" s="1199"/>
      <c r="J4" s="1199"/>
      <c r="K4" s="1199"/>
      <c r="L4" s="1199"/>
      <c r="M4" s="1199"/>
      <c r="N4" s="1200"/>
      <c r="O4" s="576"/>
    </row>
    <row r="5" spans="2:30" ht="18.95" customHeight="1" thickBot="1" x14ac:dyDescent="0.3"/>
    <row r="6" spans="2:30" ht="26.1" customHeight="1" thickBot="1" x14ac:dyDescent="0.3">
      <c r="C6" s="1194" t="s">
        <v>117</v>
      </c>
      <c r="D6" s="1195"/>
      <c r="E6" s="1195"/>
      <c r="F6" s="1196"/>
      <c r="G6" s="1195"/>
      <c r="H6" s="1195"/>
      <c r="I6" s="161"/>
      <c r="J6" s="550" t="s">
        <v>52</v>
      </c>
      <c r="K6" s="1230" t="s">
        <v>219</v>
      </c>
      <c r="L6" s="1271"/>
      <c r="M6" s="850">
        <v>600</v>
      </c>
      <c r="N6" s="48"/>
      <c r="O6" s="577"/>
      <c r="P6" s="48"/>
      <c r="T6" s="121"/>
      <c r="U6" s="121"/>
      <c r="V6" s="121"/>
      <c r="W6" s="121"/>
      <c r="X6" s="121"/>
      <c r="Y6" s="121"/>
      <c r="Z6" s="121"/>
      <c r="AA6" s="122"/>
      <c r="AB6" s="31"/>
      <c r="AC6" s="31"/>
    </row>
    <row r="7" spans="2:30" ht="30.95" customHeight="1" thickBot="1" x14ac:dyDescent="0.3">
      <c r="B7" s="718" t="s">
        <v>168</v>
      </c>
      <c r="C7" s="958" t="s">
        <v>0</v>
      </c>
      <c r="D7" s="572" t="s">
        <v>1</v>
      </c>
      <c r="E7" s="520" t="s">
        <v>2</v>
      </c>
      <c r="F7" s="257" t="s">
        <v>109</v>
      </c>
      <c r="G7" s="257" t="s">
        <v>162</v>
      </c>
      <c r="H7" s="84" t="s">
        <v>3</v>
      </c>
      <c r="I7" s="16" t="s">
        <v>4</v>
      </c>
      <c r="J7" s="102" t="s">
        <v>5</v>
      </c>
      <c r="K7" s="102" t="s">
        <v>6</v>
      </c>
      <c r="L7" s="98" t="s">
        <v>9</v>
      </c>
      <c r="M7" s="151" t="s">
        <v>80</v>
      </c>
      <c r="N7" s="89" t="s">
        <v>62</v>
      </c>
      <c r="O7" s="82"/>
      <c r="P7" s="577"/>
      <c r="Q7" s="82"/>
      <c r="U7" s="82"/>
      <c r="V7" s="82"/>
      <c r="W7" s="82"/>
      <c r="X7" s="82"/>
      <c r="Y7" s="82"/>
      <c r="Z7" s="109"/>
      <c r="AA7" s="109"/>
      <c r="AB7" s="52"/>
      <c r="AC7" s="123"/>
      <c r="AD7" s="124"/>
    </row>
    <row r="8" spans="2:30" ht="15.95" customHeight="1" x14ac:dyDescent="0.25">
      <c r="B8" s="28">
        <v>11</v>
      </c>
      <c r="C8" s="959" t="s">
        <v>118</v>
      </c>
      <c r="D8" s="131">
        <v>1383</v>
      </c>
      <c r="E8" s="521" t="s">
        <v>14</v>
      </c>
      <c r="F8" s="412"/>
      <c r="G8" s="635" t="s">
        <v>163</v>
      </c>
      <c r="H8" s="41"/>
      <c r="I8" s="5"/>
      <c r="J8" s="34"/>
      <c r="K8" s="34"/>
      <c r="L8" s="258">
        <f t="shared" ref="L8:L15" si="0">SUM($H8:$K8)</f>
        <v>0</v>
      </c>
      <c r="M8" s="1201"/>
      <c r="N8" s="1202"/>
      <c r="O8" s="82"/>
      <c r="P8" s="578"/>
      <c r="Q8" s="31"/>
      <c r="U8" s="31"/>
      <c r="V8" s="31"/>
      <c r="W8" s="31"/>
      <c r="X8" s="100"/>
      <c r="Y8" s="109"/>
      <c r="Z8" s="31"/>
      <c r="AA8" s="31"/>
      <c r="AB8" s="31"/>
      <c r="AC8" s="31"/>
      <c r="AD8" s="31"/>
    </row>
    <row r="9" spans="2:30" ht="15.95" customHeight="1" thickBot="1" x14ac:dyDescent="0.3">
      <c r="B9" s="46"/>
      <c r="C9" s="960" t="s">
        <v>145</v>
      </c>
      <c r="D9" s="30">
        <v>1668</v>
      </c>
      <c r="E9" s="522" t="s">
        <v>14</v>
      </c>
      <c r="F9" s="141"/>
      <c r="G9" s="955" t="s">
        <v>165</v>
      </c>
      <c r="H9" s="39">
        <v>152</v>
      </c>
      <c r="I9" s="97">
        <v>157</v>
      </c>
      <c r="J9" s="76">
        <v>149</v>
      </c>
      <c r="K9" s="76"/>
      <c r="L9" s="552">
        <f t="shared" si="0"/>
        <v>458</v>
      </c>
      <c r="M9" s="1203"/>
      <c r="N9" s="1204"/>
      <c r="O9" s="31"/>
      <c r="P9" s="578"/>
      <c r="Q9" s="31"/>
      <c r="U9" s="31"/>
      <c r="V9" s="31"/>
      <c r="W9" s="31"/>
      <c r="X9" s="100"/>
      <c r="Y9" s="109"/>
      <c r="Z9" s="100"/>
      <c r="AA9" s="100"/>
      <c r="AB9" s="51"/>
      <c r="AC9" s="109"/>
      <c r="AD9" s="100"/>
    </row>
    <row r="10" spans="2:30" ht="15.95" customHeight="1" x14ac:dyDescent="0.25">
      <c r="B10" s="45"/>
      <c r="C10" s="961"/>
      <c r="D10" s="29"/>
      <c r="E10" s="524" t="s">
        <v>15</v>
      </c>
      <c r="F10" s="148"/>
      <c r="G10" s="637"/>
      <c r="H10" s="40"/>
      <c r="I10" s="3"/>
      <c r="J10" s="33"/>
      <c r="K10" s="33"/>
      <c r="L10" s="553">
        <f t="shared" si="0"/>
        <v>0</v>
      </c>
      <c r="M10" s="51" t="str">
        <f>IF(L10&gt;529,"Yes","NO")</f>
        <v>NO</v>
      </c>
      <c r="N10" s="913" t="str">
        <f>IF(M10="Yes","M","")</f>
        <v/>
      </c>
      <c r="O10" s="31"/>
      <c r="P10" s="578"/>
      <c r="Q10" s="31"/>
      <c r="U10" s="31"/>
      <c r="V10" s="31"/>
      <c r="W10" s="31"/>
      <c r="X10" s="252"/>
      <c r="Y10" s="227"/>
      <c r="Z10" s="252"/>
      <c r="AA10" s="252"/>
      <c r="AB10" s="51"/>
      <c r="AC10" s="227"/>
      <c r="AD10" s="252"/>
    </row>
    <row r="11" spans="2:30" ht="15.95" customHeight="1" thickBot="1" x14ac:dyDescent="0.3">
      <c r="B11" s="30"/>
      <c r="C11" s="960"/>
      <c r="D11" s="30"/>
      <c r="E11" s="522" t="s">
        <v>15</v>
      </c>
      <c r="F11" s="141"/>
      <c r="G11" s="636"/>
      <c r="H11" s="39"/>
      <c r="I11" s="97"/>
      <c r="J11" s="76"/>
      <c r="K11" s="76"/>
      <c r="L11" s="552">
        <f t="shared" si="0"/>
        <v>0</v>
      </c>
      <c r="M11" s="519" t="str">
        <f>IF(L11&gt;529,"Yes","NO")</f>
        <v>NO</v>
      </c>
      <c r="N11" s="914" t="str">
        <f>IF(M11="Yes","M","")</f>
        <v/>
      </c>
      <c r="O11" s="31"/>
      <c r="P11" s="578"/>
      <c r="Q11" s="31"/>
      <c r="U11" s="31"/>
      <c r="V11" s="31"/>
      <c r="W11" s="31"/>
      <c r="X11" s="100"/>
      <c r="Y11" s="109"/>
      <c r="Z11" s="100"/>
      <c r="AA11" s="100"/>
      <c r="AB11" s="51"/>
      <c r="AC11" s="109"/>
      <c r="AD11" s="100"/>
    </row>
    <row r="12" spans="2:30" ht="15.95" customHeight="1" x14ac:dyDescent="0.25">
      <c r="B12" s="45"/>
      <c r="C12" s="961"/>
      <c r="D12" s="29"/>
      <c r="E12" s="524" t="s">
        <v>16</v>
      </c>
      <c r="F12" s="148"/>
      <c r="G12" s="637"/>
      <c r="H12" s="40"/>
      <c r="I12" s="3"/>
      <c r="J12" s="33"/>
      <c r="K12" s="33"/>
      <c r="L12" s="553">
        <f t="shared" si="0"/>
        <v>0</v>
      </c>
      <c r="M12" s="51" t="str">
        <f>IF(L12&gt;499,"Yes","NO")</f>
        <v>NO</v>
      </c>
      <c r="N12" s="913" t="str">
        <f>IF(M12="Yes","G","")</f>
        <v/>
      </c>
      <c r="O12" s="31"/>
      <c r="P12" s="578"/>
      <c r="Q12" s="31"/>
      <c r="U12" s="31"/>
      <c r="V12" s="31"/>
      <c r="W12" s="31"/>
      <c r="X12" s="252"/>
      <c r="Y12" s="227"/>
      <c r="Z12" s="252"/>
      <c r="AA12" s="252"/>
      <c r="AB12" s="51"/>
      <c r="AC12" s="227"/>
      <c r="AD12" s="252"/>
    </row>
    <row r="13" spans="2:30" ht="15.95" customHeight="1" thickBot="1" x14ac:dyDescent="0.3">
      <c r="B13" s="30"/>
      <c r="C13" s="960"/>
      <c r="D13" s="30"/>
      <c r="E13" s="522" t="s">
        <v>16</v>
      </c>
      <c r="F13" s="141"/>
      <c r="G13" s="636"/>
      <c r="H13" s="39"/>
      <c r="I13" s="97"/>
      <c r="J13" s="76"/>
      <c r="K13" s="76"/>
      <c r="L13" s="552">
        <f t="shared" si="0"/>
        <v>0</v>
      </c>
      <c r="M13" s="519" t="str">
        <f>IF(L13&gt;499,"Yes","NO")</f>
        <v>NO</v>
      </c>
      <c r="N13" s="914" t="str">
        <f>IF(M13="Yes","G","")</f>
        <v/>
      </c>
      <c r="O13" s="31"/>
      <c r="P13" s="578"/>
      <c r="Q13" s="31"/>
      <c r="U13" s="31"/>
      <c r="V13" s="31"/>
      <c r="W13" s="31"/>
      <c r="X13" s="100"/>
      <c r="Y13" s="109"/>
      <c r="Z13" s="100"/>
      <c r="AA13" s="100"/>
      <c r="AB13" s="51"/>
      <c r="AC13" s="109"/>
      <c r="AD13" s="100"/>
    </row>
    <row r="14" spans="2:30" ht="15.95" customHeight="1" x14ac:dyDescent="0.25">
      <c r="B14" s="28"/>
      <c r="C14" s="962"/>
      <c r="D14" s="45"/>
      <c r="E14" s="525" t="s">
        <v>17</v>
      </c>
      <c r="F14" s="413"/>
      <c r="G14" s="635"/>
      <c r="H14" s="37"/>
      <c r="I14" s="94"/>
      <c r="J14" s="248"/>
      <c r="K14" s="77"/>
      <c r="L14" s="554">
        <f t="shared" si="0"/>
        <v>0</v>
      </c>
      <c r="M14" s="416" t="str">
        <f>IF(L14&gt;469,"Yes","NO")</f>
        <v>NO</v>
      </c>
      <c r="N14" s="915" t="str">
        <f>IF(M14="Yes","S","")</f>
        <v/>
      </c>
      <c r="O14" s="31"/>
      <c r="P14" s="578"/>
      <c r="Q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pans="2:30" ht="15.95" customHeight="1" thickBot="1" x14ac:dyDescent="0.3">
      <c r="B15" s="30"/>
      <c r="C15" s="963"/>
      <c r="D15" s="164"/>
      <c r="E15" s="523" t="s">
        <v>17</v>
      </c>
      <c r="F15" s="414"/>
      <c r="G15" s="638"/>
      <c r="H15" s="44"/>
      <c r="I15" s="15"/>
      <c r="J15" s="35"/>
      <c r="K15" s="35"/>
      <c r="L15" s="552">
        <f t="shared" si="0"/>
        <v>0</v>
      </c>
      <c r="M15" s="519" t="str">
        <f>IF(L15&gt;469,"Yes","NO")</f>
        <v>NO</v>
      </c>
      <c r="N15" s="912"/>
      <c r="O15" s="31"/>
      <c r="P15" s="578"/>
      <c r="Q15" s="31"/>
    </row>
    <row r="16" spans="2:30" ht="27.95" customHeight="1" thickBot="1" x14ac:dyDescent="0.3">
      <c r="C16" s="964" t="s">
        <v>63</v>
      </c>
      <c r="D16" s="1205" t="s">
        <v>71</v>
      </c>
      <c r="E16" s="1206"/>
      <c r="F16" s="1206"/>
      <c r="G16" s="1206"/>
      <c r="H16" s="1206"/>
      <c r="I16" s="1206"/>
      <c r="J16" s="1206"/>
      <c r="K16" s="1206"/>
      <c r="L16" s="1206"/>
      <c r="M16" s="1207"/>
      <c r="N16" s="48"/>
      <c r="O16" s="578"/>
      <c r="P16" s="31"/>
      <c r="T16" s="31"/>
      <c r="U16" s="31"/>
      <c r="V16" s="31"/>
      <c r="W16" s="100"/>
      <c r="X16" s="109"/>
      <c r="Y16" s="100"/>
      <c r="Z16" s="100"/>
      <c r="AA16" s="51"/>
      <c r="AB16" s="109"/>
      <c r="AC16" s="100"/>
      <c r="AD16" s="31"/>
    </row>
    <row r="17" spans="2:30" ht="17.100000000000001" customHeight="1" x14ac:dyDescent="0.25">
      <c r="J17" s="100"/>
      <c r="K17" s="100"/>
      <c r="L17" s="100"/>
      <c r="N17" s="31"/>
      <c r="O17" s="578"/>
      <c r="P17" s="31"/>
      <c r="T17" s="31"/>
      <c r="U17" s="31"/>
      <c r="V17" s="31"/>
      <c r="W17" s="100"/>
      <c r="X17" s="109"/>
      <c r="Y17" s="100"/>
      <c r="Z17" s="100"/>
      <c r="AA17" s="51"/>
      <c r="AB17" s="109"/>
      <c r="AC17" s="100"/>
      <c r="AD17" s="31"/>
    </row>
    <row r="18" spans="2:30" ht="17.100000000000001" customHeight="1" thickBot="1" x14ac:dyDescent="0.3">
      <c r="J18" s="100"/>
      <c r="K18" s="100"/>
      <c r="L18" s="100"/>
      <c r="N18" s="31"/>
      <c r="O18" s="578"/>
      <c r="P18" s="31"/>
      <c r="T18" s="31"/>
      <c r="U18" s="31"/>
      <c r="V18" s="31"/>
      <c r="W18" s="100"/>
      <c r="X18" s="109"/>
      <c r="Y18" s="100"/>
      <c r="Z18" s="100"/>
      <c r="AA18" s="51"/>
      <c r="AB18" s="109"/>
      <c r="AC18" s="100"/>
      <c r="AD18" s="31"/>
    </row>
    <row r="19" spans="2:30" ht="26.1" customHeight="1" thickBot="1" x14ac:dyDescent="0.3">
      <c r="C19" s="1194" t="s">
        <v>121</v>
      </c>
      <c r="D19" s="1195"/>
      <c r="E19" s="1195"/>
      <c r="F19" s="1195"/>
      <c r="G19" s="1195"/>
      <c r="H19" s="1195"/>
      <c r="I19" s="1195"/>
      <c r="J19" s="551" t="s">
        <v>56</v>
      </c>
      <c r="K19" s="1230" t="s">
        <v>219</v>
      </c>
      <c r="L19" s="1231"/>
      <c r="M19" s="850">
        <v>300</v>
      </c>
      <c r="O19" s="578"/>
      <c r="P19" s="31"/>
      <c r="T19" s="31"/>
      <c r="U19" s="31"/>
      <c r="V19" s="31"/>
      <c r="W19" s="100"/>
      <c r="X19" s="109"/>
      <c r="Y19" s="100"/>
      <c r="Z19" s="100"/>
      <c r="AA19" s="51"/>
      <c r="AB19" s="109"/>
      <c r="AC19" s="100"/>
      <c r="AD19" s="31"/>
    </row>
    <row r="20" spans="2:30" ht="28.5" customHeight="1" thickBot="1" x14ac:dyDescent="0.3">
      <c r="B20" s="722" t="s">
        <v>168</v>
      </c>
      <c r="C20" s="965" t="s">
        <v>0</v>
      </c>
      <c r="D20" s="213" t="s">
        <v>1</v>
      </c>
      <c r="E20" s="526" t="s">
        <v>2</v>
      </c>
      <c r="F20" s="257" t="s">
        <v>109</v>
      </c>
      <c r="G20" s="257" t="s">
        <v>162</v>
      </c>
      <c r="H20" s="239" t="s">
        <v>95</v>
      </c>
      <c r="I20" s="101" t="s">
        <v>94</v>
      </c>
      <c r="J20" s="240" t="s">
        <v>79</v>
      </c>
      <c r="K20" s="129" t="s">
        <v>9</v>
      </c>
      <c r="L20" s="86" t="s">
        <v>80</v>
      </c>
      <c r="M20" s="87" t="s">
        <v>64</v>
      </c>
      <c r="N20" s="150"/>
      <c r="O20" s="578"/>
      <c r="P20" s="31"/>
      <c r="T20" s="31"/>
      <c r="U20" s="31"/>
      <c r="V20" s="31"/>
      <c r="W20" s="100"/>
      <c r="X20" s="109"/>
      <c r="Y20" s="100"/>
      <c r="Z20" s="100"/>
      <c r="AA20" s="51"/>
      <c r="AB20" s="109"/>
      <c r="AC20" s="100"/>
      <c r="AD20" s="31"/>
    </row>
    <row r="21" spans="2:30" ht="15.95" customHeight="1" x14ac:dyDescent="0.25">
      <c r="B21" s="45">
        <v>11</v>
      </c>
      <c r="C21" s="959" t="s">
        <v>118</v>
      </c>
      <c r="D21" s="131">
        <v>1383</v>
      </c>
      <c r="E21" s="443" t="s">
        <v>14</v>
      </c>
      <c r="F21" s="413"/>
      <c r="G21" s="639" t="s">
        <v>163</v>
      </c>
      <c r="H21" s="243"/>
      <c r="I21" s="3"/>
      <c r="K21" s="192">
        <f>SUM($H21:$J21)</f>
        <v>0</v>
      </c>
      <c r="L21" s="1272"/>
      <c r="M21" s="1273"/>
      <c r="N21" s="150"/>
      <c r="O21" s="578"/>
      <c r="P21" s="31"/>
      <c r="T21" s="31"/>
      <c r="U21" s="31"/>
      <c r="V21" s="31"/>
      <c r="W21" s="187"/>
      <c r="X21" s="188"/>
      <c r="Y21" s="187"/>
      <c r="Z21" s="187"/>
      <c r="AA21" s="51"/>
      <c r="AB21" s="188"/>
      <c r="AC21" s="187"/>
      <c r="AD21" s="31"/>
    </row>
    <row r="22" spans="2:30" ht="15.95" customHeight="1" x14ac:dyDescent="0.25">
      <c r="B22" s="79">
        <v>12</v>
      </c>
      <c r="C22" s="966" t="s">
        <v>136</v>
      </c>
      <c r="D22" s="46">
        <v>1194</v>
      </c>
      <c r="E22" s="443" t="s">
        <v>14</v>
      </c>
      <c r="F22" s="140"/>
      <c r="G22" s="642" t="s">
        <v>164</v>
      </c>
      <c r="H22" s="38"/>
      <c r="I22" s="1"/>
      <c r="J22" s="604"/>
      <c r="K22" s="216">
        <f t="shared" ref="K22:K30" si="1">SUM($H22:$J22)</f>
        <v>0</v>
      </c>
      <c r="L22" s="1274"/>
      <c r="M22" s="1275"/>
      <c r="N22" s="31"/>
      <c r="O22" s="578"/>
      <c r="P22" s="31"/>
      <c r="T22" s="31"/>
      <c r="U22" s="31"/>
      <c r="V22" s="31"/>
      <c r="W22" s="100"/>
      <c r="X22" s="109"/>
      <c r="Y22" s="100"/>
      <c r="Z22" s="100"/>
      <c r="AA22" s="51"/>
      <c r="AB22" s="109"/>
      <c r="AC22" s="100"/>
      <c r="AD22" s="31"/>
    </row>
    <row r="23" spans="2:30" ht="15.95" customHeight="1" x14ac:dyDescent="0.25">
      <c r="B23" s="46">
        <v>10</v>
      </c>
      <c r="C23" s="966" t="s">
        <v>145</v>
      </c>
      <c r="D23" s="46">
        <v>1668</v>
      </c>
      <c r="E23" s="443" t="s">
        <v>14</v>
      </c>
      <c r="F23" s="140"/>
      <c r="G23" s="642" t="s">
        <v>164</v>
      </c>
      <c r="H23" s="38">
        <v>126</v>
      </c>
      <c r="I23" s="1">
        <v>124</v>
      </c>
      <c r="J23" s="604"/>
      <c r="K23" s="216">
        <f t="shared" si="1"/>
        <v>250</v>
      </c>
      <c r="L23" s="1274"/>
      <c r="M23" s="1275"/>
      <c r="N23" s="31"/>
      <c r="O23" s="578"/>
      <c r="P23" s="31"/>
      <c r="T23" s="31"/>
      <c r="U23" s="31"/>
      <c r="V23" s="31"/>
      <c r="W23" s="689"/>
      <c r="X23" s="227"/>
      <c r="Y23" s="689"/>
      <c r="Z23" s="689"/>
      <c r="AA23" s="51"/>
      <c r="AB23" s="227"/>
      <c r="AC23" s="689"/>
      <c r="AD23" s="31"/>
    </row>
    <row r="24" spans="2:30" ht="15.95" customHeight="1" thickBot="1" x14ac:dyDescent="0.3">
      <c r="B24" s="30"/>
      <c r="C24" s="960"/>
      <c r="D24" s="30"/>
      <c r="E24" s="417" t="s">
        <v>14</v>
      </c>
      <c r="F24" s="141"/>
      <c r="G24" s="643"/>
      <c r="H24" s="39"/>
      <c r="I24" s="97"/>
      <c r="J24" s="120"/>
      <c r="K24" s="193">
        <f t="shared" si="1"/>
        <v>0</v>
      </c>
      <c r="L24" s="1276"/>
      <c r="M24" s="1277"/>
      <c r="N24" s="31"/>
      <c r="O24" s="578"/>
      <c r="P24" s="31"/>
      <c r="T24" s="31"/>
      <c r="U24" s="31"/>
      <c r="V24" s="31"/>
      <c r="W24" s="571"/>
      <c r="X24" s="227"/>
      <c r="Y24" s="571"/>
      <c r="Z24" s="571"/>
      <c r="AA24" s="51"/>
      <c r="AB24" s="227"/>
      <c r="AC24" s="571"/>
      <c r="AD24" s="31"/>
    </row>
    <row r="25" spans="2:30" ht="15.95" customHeight="1" x14ac:dyDescent="0.25">
      <c r="B25" s="131">
        <v>27</v>
      </c>
      <c r="C25" s="961" t="s">
        <v>141</v>
      </c>
      <c r="D25" s="131">
        <v>3623</v>
      </c>
      <c r="E25" s="527" t="s">
        <v>15</v>
      </c>
      <c r="F25" s="413"/>
      <c r="G25" s="62" t="s">
        <v>165</v>
      </c>
      <c r="H25" s="41">
        <v>118</v>
      </c>
      <c r="I25" s="5">
        <v>122</v>
      </c>
      <c r="J25" s="88"/>
      <c r="K25" s="129">
        <f t="shared" si="1"/>
        <v>240</v>
      </c>
      <c r="L25" s="239" t="str">
        <f>IF(K25&gt;279,"Yes","NO")</f>
        <v>NO</v>
      </c>
      <c r="M25" s="916" t="str">
        <f>IF(L25="Yes","M","")</f>
        <v/>
      </c>
      <c r="N25" s="31"/>
      <c r="O25" s="578"/>
      <c r="P25" s="31"/>
      <c r="T25" s="31"/>
      <c r="U25" s="31"/>
      <c r="V25" s="31"/>
      <c r="W25" s="571"/>
      <c r="X25" s="227"/>
      <c r="Y25" s="571"/>
      <c r="Z25" s="571"/>
      <c r="AA25" s="51"/>
      <c r="AB25" s="227"/>
      <c r="AC25" s="571"/>
      <c r="AD25" s="31"/>
    </row>
    <row r="26" spans="2:30" ht="15.95" customHeight="1" x14ac:dyDescent="0.25">
      <c r="B26" s="79"/>
      <c r="C26" s="967" t="s">
        <v>286</v>
      </c>
      <c r="D26" s="79">
        <v>1204</v>
      </c>
      <c r="E26" s="782" t="s">
        <v>15</v>
      </c>
      <c r="F26" s="419"/>
      <c r="G26" s="66" t="s">
        <v>164</v>
      </c>
      <c r="H26" s="115">
        <v>119</v>
      </c>
      <c r="I26" s="96">
        <v>118</v>
      </c>
      <c r="J26" s="724"/>
      <c r="K26" s="216">
        <f t="shared" si="1"/>
        <v>237</v>
      </c>
      <c r="L26" s="782" t="str">
        <f>IF(K26&gt;279,"Yes","NO")</f>
        <v>NO</v>
      </c>
      <c r="M26" s="920" t="str">
        <f>IF(L26="Yes","M","")</f>
        <v/>
      </c>
      <c r="N26" s="31"/>
      <c r="O26" s="578"/>
      <c r="P26" s="31"/>
      <c r="T26" s="31"/>
      <c r="U26" s="31"/>
      <c r="V26" s="31"/>
      <c r="W26" s="1125"/>
      <c r="X26" s="227"/>
      <c r="Y26" s="1125"/>
      <c r="Z26" s="1125"/>
      <c r="AA26" s="51"/>
      <c r="AB26" s="227"/>
      <c r="AC26" s="1125"/>
      <c r="AD26" s="31"/>
    </row>
    <row r="27" spans="2:30" ht="15.95" customHeight="1" x14ac:dyDescent="0.25">
      <c r="B27" s="79">
        <v>15</v>
      </c>
      <c r="C27" s="967" t="s">
        <v>155</v>
      </c>
      <c r="D27" s="79">
        <v>380</v>
      </c>
      <c r="E27" s="503" t="s">
        <v>15</v>
      </c>
      <c r="F27" s="419"/>
      <c r="G27" s="663" t="s">
        <v>164</v>
      </c>
      <c r="H27" s="115"/>
      <c r="I27" s="96"/>
      <c r="J27" s="724"/>
      <c r="K27" s="193">
        <f t="shared" si="1"/>
        <v>0</v>
      </c>
      <c r="L27" s="725" t="str">
        <f>IF(K27&gt;279,"Yes","NO")</f>
        <v>NO</v>
      </c>
      <c r="M27" s="917" t="str">
        <f>IF(L27="Yes","M","")</f>
        <v/>
      </c>
      <c r="N27" s="31"/>
      <c r="O27" s="578"/>
      <c r="P27" s="31"/>
      <c r="T27" s="31"/>
      <c r="U27" s="31"/>
      <c r="V27" s="31"/>
      <c r="W27" s="575"/>
      <c r="X27" s="227"/>
      <c r="Y27" s="575"/>
      <c r="Z27" s="575"/>
      <c r="AA27" s="51"/>
      <c r="AB27" s="227"/>
      <c r="AC27" s="575"/>
      <c r="AD27" s="31"/>
    </row>
    <row r="28" spans="2:30" ht="15.95" customHeight="1" thickBot="1" x14ac:dyDescent="0.3">
      <c r="B28" s="30" t="s">
        <v>204</v>
      </c>
      <c r="C28" s="957" t="s">
        <v>205</v>
      </c>
      <c r="D28" s="164">
        <v>309</v>
      </c>
      <c r="E28" s="417" t="s">
        <v>15</v>
      </c>
      <c r="F28" s="414"/>
      <c r="G28" s="63" t="s">
        <v>206</v>
      </c>
      <c r="H28" s="39"/>
      <c r="I28" s="97"/>
      <c r="J28" s="120"/>
      <c r="K28" s="194">
        <f t="shared" si="1"/>
        <v>0</v>
      </c>
      <c r="L28" s="110" t="str">
        <f>IF(K28&gt;279,"Yes","NO")</f>
        <v>NO</v>
      </c>
      <c r="M28" s="918" t="str">
        <f>IF(L28="Yes","M","")</f>
        <v/>
      </c>
      <c r="N28" s="31"/>
      <c r="O28" s="578"/>
      <c r="P28" s="31"/>
      <c r="T28" s="31"/>
      <c r="U28" s="31"/>
      <c r="V28" s="31"/>
      <c r="W28" s="100"/>
      <c r="X28" s="109"/>
      <c r="Y28" s="100"/>
      <c r="Z28" s="100"/>
      <c r="AA28" s="51"/>
      <c r="AB28" s="109"/>
      <c r="AC28" s="100"/>
      <c r="AD28" s="31"/>
    </row>
    <row r="29" spans="2:30" ht="15.95" customHeight="1" x14ac:dyDescent="0.25">
      <c r="B29" s="28">
        <v>44</v>
      </c>
      <c r="C29" s="959" t="s">
        <v>259</v>
      </c>
      <c r="D29" s="131">
        <v>283</v>
      </c>
      <c r="E29" s="527" t="s">
        <v>16</v>
      </c>
      <c r="F29" s="413"/>
      <c r="G29" s="62" t="s">
        <v>169</v>
      </c>
      <c r="H29" s="41"/>
      <c r="I29" s="5"/>
      <c r="J29" s="88"/>
      <c r="K29" s="192">
        <f t="shared" si="1"/>
        <v>0</v>
      </c>
      <c r="L29" s="239" t="str">
        <f>IF(K29&gt;259,"Yes","NO")</f>
        <v>NO</v>
      </c>
      <c r="M29" s="916"/>
      <c r="N29" s="31"/>
      <c r="O29" s="578"/>
      <c r="P29" s="31"/>
      <c r="T29" s="31"/>
      <c r="U29" s="31"/>
      <c r="V29" s="31"/>
      <c r="W29" s="571"/>
      <c r="X29" s="227"/>
      <c r="Y29" s="571"/>
      <c r="Z29" s="571"/>
      <c r="AA29" s="51"/>
      <c r="AB29" s="227"/>
      <c r="AC29" s="571"/>
      <c r="AD29" s="31"/>
    </row>
    <row r="30" spans="2:30" ht="15.95" customHeight="1" thickBot="1" x14ac:dyDescent="0.3">
      <c r="B30" s="46"/>
      <c r="C30" s="960" t="s">
        <v>278</v>
      </c>
      <c r="D30" s="30">
        <v>1723</v>
      </c>
      <c r="E30" s="522" t="s">
        <v>16</v>
      </c>
      <c r="F30" s="414"/>
      <c r="G30" s="63" t="s">
        <v>164</v>
      </c>
      <c r="H30" s="39">
        <v>97</v>
      </c>
      <c r="I30" s="97">
        <v>119</v>
      </c>
      <c r="J30" s="120"/>
      <c r="K30" s="194">
        <f t="shared" si="1"/>
        <v>216</v>
      </c>
      <c r="L30" s="110" t="str">
        <f>IF(K30&gt;259,"Yes","NO")</f>
        <v>NO</v>
      </c>
      <c r="M30" s="918" t="str">
        <f>IF(L30="Yes","G","")</f>
        <v/>
      </c>
      <c r="N30" s="31"/>
      <c r="O30" s="578"/>
      <c r="P30" s="31"/>
      <c r="T30" s="31"/>
      <c r="U30" s="31"/>
      <c r="V30" s="31"/>
      <c r="W30" s="100"/>
      <c r="X30" s="109"/>
      <c r="Y30" s="100"/>
      <c r="Z30" s="100"/>
      <c r="AA30" s="51"/>
      <c r="AB30" s="109"/>
      <c r="AC30" s="100"/>
      <c r="AD30" s="31"/>
    </row>
    <row r="31" spans="2:30" ht="15.95" customHeight="1" x14ac:dyDescent="0.25">
      <c r="B31" s="45"/>
      <c r="C31" s="968" t="s">
        <v>277</v>
      </c>
      <c r="D31" s="28">
        <v>1577</v>
      </c>
      <c r="E31" s="442" t="s">
        <v>17</v>
      </c>
      <c r="F31" s="138"/>
      <c r="G31" s="64" t="s">
        <v>164</v>
      </c>
      <c r="H31" s="9">
        <v>94</v>
      </c>
      <c r="I31" s="3">
        <v>93</v>
      </c>
      <c r="J31" s="31"/>
      <c r="K31" s="195">
        <f>SUM($H31:$J31)</f>
        <v>187</v>
      </c>
      <c r="L31" s="127" t="str">
        <f>IF(K31&gt;239,"Yes","NO")</f>
        <v>NO</v>
      </c>
      <c r="M31" s="919" t="str">
        <f>IF(L31="Yes","S","")</f>
        <v/>
      </c>
      <c r="N31" s="31"/>
      <c r="O31" s="578"/>
      <c r="P31" s="31"/>
      <c r="T31" s="31"/>
      <c r="U31" s="31"/>
      <c r="V31" s="31"/>
      <c r="W31" s="100"/>
      <c r="X31" s="109"/>
      <c r="Y31" s="100"/>
      <c r="Z31" s="100"/>
      <c r="AA31" s="51"/>
      <c r="AB31" s="109"/>
      <c r="AC31" s="100"/>
      <c r="AD31" s="31"/>
    </row>
    <row r="32" spans="2:30" ht="15.95" customHeight="1" x14ac:dyDescent="0.25">
      <c r="B32" s="28">
        <v>37</v>
      </c>
      <c r="C32" s="968" t="s">
        <v>235</v>
      </c>
      <c r="D32" s="28">
        <v>1291</v>
      </c>
      <c r="E32" s="442" t="s">
        <v>17</v>
      </c>
      <c r="F32" s="138"/>
      <c r="G32" s="64" t="s">
        <v>165</v>
      </c>
      <c r="H32" s="9">
        <v>87</v>
      </c>
      <c r="I32" s="96">
        <v>92</v>
      </c>
      <c r="J32" s="950"/>
      <c r="K32" s="195">
        <f>SUM($H32:$J32)</f>
        <v>179</v>
      </c>
      <c r="L32" s="127" t="str">
        <f>IF(K32&gt;239,"Yes","NO")</f>
        <v>NO</v>
      </c>
      <c r="M32" s="919" t="str">
        <f>IF(L32="Yes","S","")</f>
        <v/>
      </c>
      <c r="N32" s="31"/>
      <c r="O32" s="578"/>
      <c r="P32" s="31"/>
      <c r="T32" s="31"/>
      <c r="U32" s="31"/>
      <c r="V32" s="31"/>
      <c r="W32" s="873"/>
      <c r="X32" s="227"/>
      <c r="Y32" s="873"/>
      <c r="Z32" s="873"/>
      <c r="AA32" s="51"/>
      <c r="AB32" s="227"/>
      <c r="AC32" s="873"/>
      <c r="AD32" s="31"/>
    </row>
    <row r="33" spans="2:30" ht="15.95" customHeight="1" x14ac:dyDescent="0.25">
      <c r="B33" s="28">
        <v>28</v>
      </c>
      <c r="C33" s="968" t="s">
        <v>139</v>
      </c>
      <c r="D33" s="28">
        <v>1723</v>
      </c>
      <c r="E33" s="442" t="s">
        <v>17</v>
      </c>
      <c r="F33" s="138"/>
      <c r="G33" s="64" t="s">
        <v>169</v>
      </c>
      <c r="H33" s="9">
        <v>91</v>
      </c>
      <c r="I33" s="96">
        <v>64</v>
      </c>
      <c r="J33" s="950"/>
      <c r="K33" s="195">
        <f>SUM($H33:$J33)</f>
        <v>155</v>
      </c>
      <c r="L33" s="127" t="str">
        <f>IF(K33&gt;239,"Yes","NO")</f>
        <v>NO</v>
      </c>
      <c r="M33" s="919" t="str">
        <f>IF(L33="Yes","S","")</f>
        <v/>
      </c>
      <c r="N33" s="31"/>
      <c r="O33" s="578"/>
      <c r="P33" s="31"/>
      <c r="T33" s="31"/>
      <c r="U33" s="31"/>
      <c r="V33" s="31"/>
      <c r="W33" s="873"/>
      <c r="X33" s="227"/>
      <c r="Y33" s="873"/>
      <c r="Z33" s="873"/>
      <c r="AA33" s="51"/>
      <c r="AB33" s="227"/>
      <c r="AC33" s="873"/>
      <c r="AD33" s="31"/>
    </row>
    <row r="34" spans="2:30" ht="15.95" customHeight="1" x14ac:dyDescent="0.25">
      <c r="B34" s="79">
        <v>18</v>
      </c>
      <c r="C34" s="967" t="s">
        <v>152</v>
      </c>
      <c r="D34" s="79">
        <v>1473</v>
      </c>
      <c r="E34" s="503" t="s">
        <v>17</v>
      </c>
      <c r="F34" s="139"/>
      <c r="G34" s="663" t="s">
        <v>169</v>
      </c>
      <c r="H34" s="115"/>
      <c r="I34" s="96"/>
      <c r="J34" s="724"/>
      <c r="K34" s="216">
        <f>SUM($H34:$J34)</f>
        <v>0</v>
      </c>
      <c r="L34" s="782" t="str">
        <f>IF(K34&gt;239,"Yes","NO")</f>
        <v>NO</v>
      </c>
      <c r="M34" s="920" t="str">
        <f>IF(L34="Yes","S","")</f>
        <v/>
      </c>
      <c r="N34" s="31"/>
      <c r="O34" s="578"/>
      <c r="P34" s="31"/>
      <c r="T34" s="31"/>
      <c r="U34" s="31"/>
      <c r="V34" s="31"/>
      <c r="W34" s="689"/>
      <c r="X34" s="227"/>
      <c r="Y34" s="689"/>
      <c r="Z34" s="689"/>
      <c r="AA34" s="51"/>
      <c r="AB34" s="227"/>
      <c r="AC34" s="689"/>
      <c r="AD34" s="31"/>
    </row>
    <row r="35" spans="2:30" ht="15.95" customHeight="1" thickBot="1" x14ac:dyDescent="0.3">
      <c r="B35" s="164">
        <v>36</v>
      </c>
      <c r="C35" s="963" t="s">
        <v>234</v>
      </c>
      <c r="D35" s="164">
        <v>2454</v>
      </c>
      <c r="E35" s="453" t="s">
        <v>17</v>
      </c>
      <c r="F35" s="780"/>
      <c r="G35" s="645" t="s">
        <v>169</v>
      </c>
      <c r="H35" s="44">
        <v>66</v>
      </c>
      <c r="I35" s="15">
        <v>74</v>
      </c>
      <c r="J35" s="781"/>
      <c r="K35" s="196">
        <f>SUM($H35:$J35)</f>
        <v>140</v>
      </c>
      <c r="L35" s="723" t="str">
        <f>IF(K35&gt;239,"Yes","NO")</f>
        <v>NO</v>
      </c>
      <c r="M35" s="921" t="str">
        <f>IF(L35="Yes","S","")</f>
        <v/>
      </c>
      <c r="N35" s="31"/>
      <c r="O35" s="578"/>
      <c r="P35" s="31"/>
      <c r="T35" s="31"/>
      <c r="U35" s="31"/>
      <c r="V35" s="31"/>
      <c r="W35" s="100"/>
      <c r="X35" s="109"/>
      <c r="Y35" s="100"/>
      <c r="Z35" s="100"/>
      <c r="AA35" s="51"/>
      <c r="AB35" s="109"/>
      <c r="AC35" s="100"/>
      <c r="AD35" s="31"/>
    </row>
    <row r="36" spans="2:30" ht="27" customHeight="1" thickBot="1" x14ac:dyDescent="0.3">
      <c r="C36" s="969" t="s">
        <v>72</v>
      </c>
      <c r="D36" s="1206" t="s">
        <v>70</v>
      </c>
      <c r="E36" s="1206"/>
      <c r="F36" s="1206"/>
      <c r="G36" s="1206"/>
      <c r="H36" s="1206"/>
      <c r="I36" s="1206"/>
      <c r="J36" s="1206"/>
      <c r="K36" s="1208"/>
      <c r="L36" s="1206"/>
      <c r="M36" s="1207"/>
      <c r="N36" s="126"/>
      <c r="O36" s="578"/>
      <c r="P36" s="31"/>
      <c r="T36" s="31"/>
      <c r="U36" s="31"/>
      <c r="V36" s="31"/>
      <c r="W36" s="100"/>
      <c r="X36" s="109"/>
      <c r="Y36" s="100"/>
      <c r="Z36" s="100"/>
      <c r="AA36" s="51"/>
      <c r="AB36" s="109"/>
      <c r="AC36" s="100"/>
      <c r="AD36" s="31"/>
    </row>
    <row r="37" spans="2:30" ht="17.100000000000001" customHeight="1" thickBot="1" x14ac:dyDescent="0.3">
      <c r="J37" s="100"/>
      <c r="K37" s="100"/>
      <c r="L37" s="100"/>
      <c r="N37" s="31"/>
      <c r="O37" s="578"/>
      <c r="P37" s="31"/>
      <c r="T37" s="31"/>
      <c r="U37" s="31"/>
      <c r="V37" s="31"/>
      <c r="W37" s="100"/>
      <c r="X37" s="109"/>
      <c r="Y37" s="100"/>
      <c r="Z37" s="100"/>
      <c r="AA37" s="51"/>
      <c r="AB37" s="109"/>
      <c r="AC37" s="100"/>
      <c r="AD37" s="31"/>
    </row>
    <row r="38" spans="2:30" ht="25.5" customHeight="1" thickBot="1" x14ac:dyDescent="0.3">
      <c r="C38" s="1194" t="s">
        <v>81</v>
      </c>
      <c r="D38" s="1195"/>
      <c r="E38" s="1195"/>
      <c r="F38" s="1195"/>
      <c r="G38" s="1195"/>
      <c r="H38" s="1195"/>
      <c r="I38" s="1195"/>
      <c r="J38" s="551" t="s">
        <v>56</v>
      </c>
      <c r="K38" s="1230" t="s">
        <v>219</v>
      </c>
      <c r="L38" s="1231"/>
      <c r="M38" s="850">
        <v>300</v>
      </c>
      <c r="N38" s="31"/>
      <c r="O38" s="578"/>
      <c r="P38" s="31"/>
      <c r="T38" s="31"/>
      <c r="U38" s="31"/>
      <c r="V38" s="31"/>
      <c r="W38" s="100"/>
      <c r="X38" s="109"/>
      <c r="Y38" s="100"/>
      <c r="Z38" s="100"/>
      <c r="AA38" s="51"/>
      <c r="AB38" s="109"/>
      <c r="AC38" s="100"/>
      <c r="AD38" s="31"/>
    </row>
    <row r="39" spans="2:30" ht="27.95" customHeight="1" thickBot="1" x14ac:dyDescent="0.3">
      <c r="B39" s="718" t="s">
        <v>168</v>
      </c>
      <c r="C39" s="965" t="s">
        <v>0</v>
      </c>
      <c r="D39" s="573" t="s">
        <v>1</v>
      </c>
      <c r="E39" s="526" t="s">
        <v>2</v>
      </c>
      <c r="F39" s="257" t="s">
        <v>109</v>
      </c>
      <c r="G39" s="639" t="s">
        <v>162</v>
      </c>
      <c r="H39" s="239" t="s">
        <v>95</v>
      </c>
      <c r="I39" s="128" t="s">
        <v>94</v>
      </c>
      <c r="J39" s="13" t="s">
        <v>79</v>
      </c>
      <c r="K39" s="129" t="s">
        <v>9</v>
      </c>
      <c r="L39" s="86" t="s">
        <v>80</v>
      </c>
      <c r="M39" s="418" t="s">
        <v>64</v>
      </c>
      <c r="N39" s="150"/>
      <c r="O39" s="578"/>
      <c r="P39" s="31"/>
      <c r="T39" s="31"/>
      <c r="U39" s="31"/>
      <c r="V39" s="31"/>
      <c r="W39" s="100"/>
      <c r="X39" s="109"/>
      <c r="Y39" s="100"/>
      <c r="Z39" s="100"/>
      <c r="AA39" s="51"/>
      <c r="AB39" s="109"/>
      <c r="AC39" s="100"/>
      <c r="AD39" s="31"/>
    </row>
    <row r="40" spans="2:30" ht="17.100000000000001" customHeight="1" thickBot="1" x14ac:dyDescent="0.3">
      <c r="B40" s="131">
        <v>21</v>
      </c>
      <c r="C40" s="970" t="s">
        <v>148</v>
      </c>
      <c r="D40" s="45">
        <v>1809</v>
      </c>
      <c r="E40" s="442" t="s">
        <v>14</v>
      </c>
      <c r="F40" s="142"/>
      <c r="G40" s="646" t="s">
        <v>166</v>
      </c>
      <c r="H40" s="119">
        <v>133</v>
      </c>
      <c r="I40" s="690">
        <v>128</v>
      </c>
      <c r="J40" s="119"/>
      <c r="K40" s="129">
        <f>SUM($H40:$J40)</f>
        <v>261</v>
      </c>
      <c r="L40" s="1197"/>
      <c r="M40" s="1198"/>
      <c r="N40" s="31"/>
      <c r="O40" s="578"/>
      <c r="P40" s="31"/>
      <c r="T40" s="31"/>
      <c r="U40" s="31"/>
      <c r="V40" s="31"/>
      <c r="W40" s="100"/>
      <c r="X40" s="109"/>
      <c r="Y40" s="100"/>
      <c r="Z40" s="100"/>
      <c r="AA40" s="51"/>
      <c r="AB40" s="109"/>
      <c r="AC40" s="100"/>
      <c r="AD40" s="31"/>
    </row>
    <row r="41" spans="2:30" ht="17.100000000000001" customHeight="1" thickBot="1" x14ac:dyDescent="0.3">
      <c r="B41" s="81"/>
      <c r="C41" s="962"/>
      <c r="D41" s="45"/>
      <c r="E41" s="444" t="s">
        <v>15</v>
      </c>
      <c r="F41" s="148"/>
      <c r="G41" s="639"/>
      <c r="H41" s="238"/>
      <c r="I41" s="5"/>
      <c r="J41" s="88"/>
      <c r="K41" s="129">
        <f t="shared" ref="K41:K44" si="2">SUM($H41:$J41)</f>
        <v>0</v>
      </c>
      <c r="L41" s="11" t="str">
        <f>IF(K41&gt;279,"Yes","NO")</f>
        <v>NO</v>
      </c>
      <c r="M41" s="915" t="str">
        <f>IF(L41="Yes","M","")</f>
        <v/>
      </c>
      <c r="N41" s="31"/>
      <c r="O41" s="578"/>
      <c r="P41" s="31"/>
      <c r="T41" s="31"/>
      <c r="U41" s="31"/>
      <c r="V41" s="31"/>
      <c r="W41" s="100"/>
      <c r="X41" s="109"/>
      <c r="Y41" s="100"/>
      <c r="Z41" s="100"/>
      <c r="AA41" s="51"/>
      <c r="AB41" s="109"/>
      <c r="AC41" s="100"/>
      <c r="AD41" s="31"/>
    </row>
    <row r="42" spans="2:30" ht="17.100000000000001" customHeight="1" thickBot="1" x14ac:dyDescent="0.3">
      <c r="B42" s="81"/>
      <c r="C42" s="970"/>
      <c r="D42" s="81"/>
      <c r="E42" s="671" t="s">
        <v>16</v>
      </c>
      <c r="F42" s="142"/>
      <c r="G42" s="646"/>
      <c r="H42" s="948"/>
      <c r="I42" s="20"/>
      <c r="J42" s="119"/>
      <c r="K42" s="83">
        <f t="shared" si="2"/>
        <v>0</v>
      </c>
      <c r="L42" s="990" t="str">
        <f>IF(K42&gt;259,"Yes","NO")</f>
        <v>NO</v>
      </c>
      <c r="M42" s="922" t="str">
        <f>IF(L42="Yes","G","")</f>
        <v/>
      </c>
      <c r="N42" s="31"/>
      <c r="O42" s="578"/>
      <c r="P42" s="31"/>
      <c r="T42" s="31"/>
      <c r="U42" s="31"/>
      <c r="V42" s="31"/>
      <c r="W42" s="100"/>
      <c r="X42" s="109"/>
      <c r="Y42" s="100"/>
      <c r="Z42" s="100"/>
      <c r="AA42" s="51"/>
      <c r="AB42" s="109"/>
      <c r="AC42" s="100"/>
      <c r="AD42" s="31"/>
    </row>
    <row r="43" spans="2:30" ht="17.100000000000001" customHeight="1" x14ac:dyDescent="0.25">
      <c r="B43" s="28">
        <v>40</v>
      </c>
      <c r="C43" s="968" t="s">
        <v>243</v>
      </c>
      <c r="D43" s="28">
        <v>1054</v>
      </c>
      <c r="E43" s="531" t="s">
        <v>17</v>
      </c>
      <c r="F43" s="138"/>
      <c r="G43" s="64" t="s">
        <v>166</v>
      </c>
      <c r="H43" s="165">
        <v>87</v>
      </c>
      <c r="I43" s="71">
        <v>75</v>
      </c>
      <c r="J43" s="988"/>
      <c r="K43" s="195">
        <f t="shared" si="2"/>
        <v>162</v>
      </c>
      <c r="L43" s="127" t="str">
        <f>IF(K43&gt;259,"Yes","NO")</f>
        <v>NO</v>
      </c>
      <c r="M43" s="989" t="str">
        <f>IF(L43="Yes","S","")</f>
        <v/>
      </c>
      <c r="N43" s="31"/>
      <c r="O43" s="578"/>
      <c r="P43" s="31"/>
      <c r="T43" s="31"/>
      <c r="U43" s="31"/>
      <c r="V43" s="31"/>
      <c r="W43" s="949"/>
      <c r="X43" s="227"/>
      <c r="Y43" s="949"/>
      <c r="Z43" s="949"/>
      <c r="AA43" s="51"/>
      <c r="AB43" s="227"/>
      <c r="AC43" s="949"/>
      <c r="AD43" s="31"/>
    </row>
    <row r="44" spans="2:30" ht="17.100000000000001" customHeight="1" thickBot="1" x14ac:dyDescent="0.3">
      <c r="B44" s="164"/>
      <c r="C44" s="968" t="s">
        <v>135</v>
      </c>
      <c r="D44" s="164">
        <v>1791</v>
      </c>
      <c r="E44" s="523" t="s">
        <v>17</v>
      </c>
      <c r="F44" s="780"/>
      <c r="G44" s="645" t="s">
        <v>164</v>
      </c>
      <c r="H44" s="947"/>
      <c r="I44" s="15"/>
      <c r="J44" s="781"/>
      <c r="K44" s="196">
        <f t="shared" si="2"/>
        <v>0</v>
      </c>
      <c r="L44" s="723" t="str">
        <f>IF(K44&gt;259,"Yes","NO")</f>
        <v>NO</v>
      </c>
      <c r="M44" s="987" t="str">
        <f>IF(L44="Yes","S","")</f>
        <v/>
      </c>
      <c r="N44" s="31"/>
      <c r="O44" s="578"/>
      <c r="P44" s="31"/>
      <c r="T44" s="31"/>
      <c r="U44" s="31"/>
      <c r="V44" s="31"/>
      <c r="W44" s="100"/>
      <c r="X44" s="109"/>
      <c r="Y44" s="100"/>
      <c r="Z44" s="100"/>
      <c r="AA44" s="51"/>
      <c r="AB44" s="109"/>
      <c r="AC44" s="100"/>
      <c r="AD44" s="31"/>
    </row>
    <row r="45" spans="2:30" ht="27.95" customHeight="1" thickBot="1" x14ac:dyDescent="0.3">
      <c r="C45" s="971" t="s">
        <v>72</v>
      </c>
      <c r="D45" s="1212" t="s">
        <v>70</v>
      </c>
      <c r="E45" s="1213"/>
      <c r="F45" s="1213"/>
      <c r="G45" s="1213"/>
      <c r="H45" s="1213"/>
      <c r="I45" s="1213"/>
      <c r="J45" s="1213"/>
      <c r="K45" s="1213"/>
      <c r="L45" s="1213"/>
      <c r="M45" s="1215"/>
      <c r="N45" s="31"/>
      <c r="O45" s="578"/>
      <c r="P45" s="31"/>
      <c r="T45" s="31"/>
      <c r="U45" s="31"/>
      <c r="V45" s="31"/>
      <c r="W45" s="100"/>
      <c r="X45" s="109"/>
      <c r="Y45" s="100"/>
      <c r="Z45" s="100"/>
      <c r="AA45" s="51"/>
      <c r="AB45" s="109"/>
      <c r="AC45" s="100"/>
      <c r="AD45" s="31"/>
    </row>
    <row r="46" spans="2:30" ht="17.25" thickBot="1" x14ac:dyDescent="0.3"/>
    <row r="47" spans="2:30" ht="25.5" customHeight="1" thickBot="1" x14ac:dyDescent="0.3">
      <c r="C47" s="1194" t="s">
        <v>11</v>
      </c>
      <c r="D47" s="1195"/>
      <c r="E47" s="1195"/>
      <c r="F47" s="1195"/>
      <c r="G47" s="1196"/>
      <c r="H47" s="1195"/>
      <c r="I47" s="1195"/>
      <c r="J47" s="1195"/>
      <c r="K47" s="1195"/>
      <c r="L47" s="1278"/>
      <c r="M47" s="551" t="s">
        <v>58</v>
      </c>
      <c r="N47" s="1230" t="s">
        <v>219</v>
      </c>
      <c r="O47" s="1231"/>
      <c r="P47" s="850">
        <v>600</v>
      </c>
      <c r="Q47" s="121"/>
      <c r="R47" s="121"/>
      <c r="S47" s="31"/>
    </row>
    <row r="48" spans="2:30" ht="32.1" customHeight="1" thickBot="1" x14ac:dyDescent="0.3">
      <c r="B48" s="722" t="s">
        <v>168</v>
      </c>
      <c r="C48" s="972" t="s">
        <v>0</v>
      </c>
      <c r="D48" s="32" t="s">
        <v>1</v>
      </c>
      <c r="E48" s="527" t="s">
        <v>2</v>
      </c>
      <c r="F48" s="257" t="s">
        <v>109</v>
      </c>
      <c r="G48" s="640" t="s">
        <v>167</v>
      </c>
      <c r="H48" s="244" t="s">
        <v>3</v>
      </c>
      <c r="I48" s="177" t="s">
        <v>4</v>
      </c>
      <c r="J48" s="177" t="s">
        <v>5</v>
      </c>
      <c r="K48" s="177" t="s">
        <v>6</v>
      </c>
      <c r="L48" s="177" t="s">
        <v>7</v>
      </c>
      <c r="M48" s="177" t="s">
        <v>8</v>
      </c>
      <c r="N48" s="83" t="s">
        <v>9</v>
      </c>
      <c r="O48" s="581" t="s">
        <v>80</v>
      </c>
      <c r="P48" s="518" t="s">
        <v>62</v>
      </c>
    </row>
    <row r="49" spans="2:16" ht="17.25" customHeight="1" x14ac:dyDescent="0.25">
      <c r="B49" s="131">
        <v>12</v>
      </c>
      <c r="C49" s="959" t="s">
        <v>136</v>
      </c>
      <c r="D49" s="131">
        <v>1194</v>
      </c>
      <c r="E49" s="527" t="s">
        <v>14</v>
      </c>
      <c r="F49" s="413"/>
      <c r="G49" s="639" t="s">
        <v>164</v>
      </c>
      <c r="H49" s="40">
        <v>89</v>
      </c>
      <c r="I49" s="3">
        <v>91</v>
      </c>
      <c r="J49" s="3">
        <v>89</v>
      </c>
      <c r="K49" s="3">
        <v>94</v>
      </c>
      <c r="L49" s="3">
        <v>91</v>
      </c>
      <c r="M49" s="3">
        <v>89</v>
      </c>
      <c r="N49" s="258">
        <f t="shared" ref="N49:N73" si="3">SUM($H49:$M49)</f>
        <v>543</v>
      </c>
      <c r="O49" s="1221"/>
      <c r="P49" s="1222"/>
    </row>
    <row r="50" spans="2:16" ht="17.25" customHeight="1" x14ac:dyDescent="0.25">
      <c r="B50" s="79">
        <v>11</v>
      </c>
      <c r="C50" s="967" t="s">
        <v>118</v>
      </c>
      <c r="D50" s="79">
        <v>1383</v>
      </c>
      <c r="E50" s="503" t="s">
        <v>14</v>
      </c>
      <c r="F50" s="662"/>
      <c r="G50" s="663" t="s">
        <v>163</v>
      </c>
      <c r="H50" s="115">
        <v>92</v>
      </c>
      <c r="I50" s="96">
        <v>88</v>
      </c>
      <c r="J50" s="96">
        <v>90</v>
      </c>
      <c r="K50" s="96">
        <v>91</v>
      </c>
      <c r="L50" s="96">
        <v>84</v>
      </c>
      <c r="M50" s="96">
        <v>90</v>
      </c>
      <c r="N50" s="555">
        <f t="shared" si="3"/>
        <v>535</v>
      </c>
      <c r="O50" s="1223"/>
      <c r="P50" s="1224"/>
    </row>
    <row r="51" spans="2:16" ht="17.25" customHeight="1" x14ac:dyDescent="0.25">
      <c r="B51" s="79">
        <v>38</v>
      </c>
      <c r="C51" s="967" t="s">
        <v>229</v>
      </c>
      <c r="D51" s="79">
        <v>2434</v>
      </c>
      <c r="E51" s="503" t="s">
        <v>14</v>
      </c>
      <c r="F51" s="662"/>
      <c r="G51" s="663" t="s">
        <v>163</v>
      </c>
      <c r="H51" s="115">
        <v>90</v>
      </c>
      <c r="I51" s="96">
        <v>85</v>
      </c>
      <c r="J51" s="96">
        <v>87</v>
      </c>
      <c r="K51" s="96">
        <v>89</v>
      </c>
      <c r="L51" s="96">
        <v>87</v>
      </c>
      <c r="M51" s="96">
        <v>88</v>
      </c>
      <c r="N51" s="555">
        <f t="shared" si="3"/>
        <v>526</v>
      </c>
      <c r="O51" s="1223"/>
      <c r="P51" s="1224"/>
    </row>
    <row r="52" spans="2:16" ht="17.25" customHeight="1" thickBot="1" x14ac:dyDescent="0.3">
      <c r="B52" s="29">
        <v>13</v>
      </c>
      <c r="C52" s="963" t="s">
        <v>174</v>
      </c>
      <c r="D52" s="164">
        <v>80</v>
      </c>
      <c r="E52" s="769" t="s">
        <v>14</v>
      </c>
      <c r="F52" s="733"/>
      <c r="G52" s="645" t="s">
        <v>163</v>
      </c>
      <c r="H52" s="44">
        <v>85</v>
      </c>
      <c r="I52" s="15">
        <v>78</v>
      </c>
      <c r="J52" s="15">
        <v>76</v>
      </c>
      <c r="K52" s="15">
        <v>81</v>
      </c>
      <c r="L52" s="15">
        <v>67</v>
      </c>
      <c r="M52" s="15">
        <v>73</v>
      </c>
      <c r="N52" s="770">
        <f t="shared" si="3"/>
        <v>460</v>
      </c>
      <c r="O52" s="1225"/>
      <c r="P52" s="1226"/>
    </row>
    <row r="53" spans="2:16" ht="17.25" customHeight="1" x14ac:dyDescent="0.25">
      <c r="B53" s="131">
        <v>5</v>
      </c>
      <c r="C53" s="961" t="s">
        <v>177</v>
      </c>
      <c r="D53" s="29">
        <v>1079</v>
      </c>
      <c r="E53" s="453" t="s">
        <v>15</v>
      </c>
      <c r="F53" s="179"/>
      <c r="G53" s="69" t="s">
        <v>164</v>
      </c>
      <c r="H53" s="40">
        <v>93</v>
      </c>
      <c r="I53" s="3">
        <v>92</v>
      </c>
      <c r="J53" s="3">
        <v>93</v>
      </c>
      <c r="K53" s="3">
        <v>90</v>
      </c>
      <c r="L53" s="3">
        <v>93</v>
      </c>
      <c r="M53" s="3">
        <v>88</v>
      </c>
      <c r="N53" s="553">
        <f t="shared" si="3"/>
        <v>549</v>
      </c>
      <c r="O53" s="560" t="str">
        <f t="shared" ref="O53:O59" si="4">IF(N53&gt;559,"Yes","NO")</f>
        <v>NO</v>
      </c>
      <c r="P53" s="923" t="str">
        <f t="shared" ref="P53:P59" si="5">IF(O53="Yes","M","")</f>
        <v/>
      </c>
    </row>
    <row r="54" spans="2:16" ht="17.25" customHeight="1" x14ac:dyDescent="0.25">
      <c r="B54" s="79">
        <v>14</v>
      </c>
      <c r="C54" s="967" t="s">
        <v>173</v>
      </c>
      <c r="D54" s="79">
        <v>1969</v>
      </c>
      <c r="E54" s="782" t="s">
        <v>15</v>
      </c>
      <c r="F54" s="662"/>
      <c r="G54" s="66" t="s">
        <v>164</v>
      </c>
      <c r="H54" s="115">
        <v>90</v>
      </c>
      <c r="I54" s="96">
        <v>83</v>
      </c>
      <c r="J54" s="96">
        <v>89</v>
      </c>
      <c r="K54" s="96">
        <v>95</v>
      </c>
      <c r="L54" s="96">
        <v>89</v>
      </c>
      <c r="M54" s="8">
        <v>83</v>
      </c>
      <c r="N54" s="555">
        <f t="shared" si="3"/>
        <v>529</v>
      </c>
      <c r="O54" s="562" t="str">
        <f t="shared" si="4"/>
        <v>NO</v>
      </c>
      <c r="P54" s="924" t="str">
        <f t="shared" si="5"/>
        <v/>
      </c>
    </row>
    <row r="55" spans="2:16" ht="17.25" customHeight="1" x14ac:dyDescent="0.25">
      <c r="B55" s="79">
        <v>3</v>
      </c>
      <c r="C55" s="967" t="s">
        <v>142</v>
      </c>
      <c r="D55" s="79">
        <v>1941</v>
      </c>
      <c r="E55" s="503" t="s">
        <v>15</v>
      </c>
      <c r="F55" s="662"/>
      <c r="G55" s="663" t="s">
        <v>164</v>
      </c>
      <c r="H55" s="115">
        <v>88</v>
      </c>
      <c r="I55" s="96">
        <v>89</v>
      </c>
      <c r="J55" s="96">
        <v>95</v>
      </c>
      <c r="K55" s="96">
        <v>83</v>
      </c>
      <c r="L55" s="96">
        <v>88</v>
      </c>
      <c r="M55" s="8">
        <v>86</v>
      </c>
      <c r="N55" s="555">
        <f t="shared" si="3"/>
        <v>529</v>
      </c>
      <c r="O55" s="562" t="str">
        <f t="shared" si="4"/>
        <v>NO</v>
      </c>
      <c r="P55" s="924" t="str">
        <f t="shared" si="5"/>
        <v/>
      </c>
    </row>
    <row r="56" spans="2:16" ht="17.25" customHeight="1" x14ac:dyDescent="0.25">
      <c r="B56" s="79">
        <v>26</v>
      </c>
      <c r="C56" s="967" t="s">
        <v>249</v>
      </c>
      <c r="D56" s="79">
        <v>1310</v>
      </c>
      <c r="E56" s="782" t="s">
        <v>15</v>
      </c>
      <c r="F56" s="662"/>
      <c r="G56" s="66" t="s">
        <v>195</v>
      </c>
      <c r="H56" s="115">
        <v>102</v>
      </c>
      <c r="I56" s="96">
        <v>111</v>
      </c>
      <c r="J56" s="96">
        <v>103</v>
      </c>
      <c r="K56" s="96">
        <v>103</v>
      </c>
      <c r="L56" s="96">
        <v>96</v>
      </c>
      <c r="M56" s="8"/>
      <c r="N56" s="555">
        <f t="shared" si="3"/>
        <v>515</v>
      </c>
      <c r="O56" s="562" t="str">
        <f t="shared" si="4"/>
        <v>NO</v>
      </c>
      <c r="P56" s="924" t="str">
        <f t="shared" si="5"/>
        <v/>
      </c>
    </row>
    <row r="57" spans="2:16" ht="17.25" customHeight="1" x14ac:dyDescent="0.25">
      <c r="B57" s="79">
        <v>30</v>
      </c>
      <c r="C57" s="968" t="s">
        <v>137</v>
      </c>
      <c r="D57" s="28">
        <v>1506</v>
      </c>
      <c r="E57" s="503" t="s">
        <v>15</v>
      </c>
      <c r="F57" s="662"/>
      <c r="G57" s="663" t="s">
        <v>164</v>
      </c>
      <c r="H57" s="115">
        <v>84</v>
      </c>
      <c r="I57" s="96">
        <v>90</v>
      </c>
      <c r="J57" s="96">
        <v>84</v>
      </c>
      <c r="K57" s="96">
        <v>83</v>
      </c>
      <c r="L57" s="96">
        <v>85</v>
      </c>
      <c r="M57" s="8">
        <v>82</v>
      </c>
      <c r="N57" s="555">
        <f t="shared" si="3"/>
        <v>508</v>
      </c>
      <c r="O57" s="562" t="str">
        <f t="shared" ref="O57" si="6">IF(N57&gt;559,"Yes","NO")</f>
        <v>NO</v>
      </c>
      <c r="P57" s="924" t="str">
        <f t="shared" ref="P57" si="7">IF(O57="Yes","M","")</f>
        <v/>
      </c>
    </row>
    <row r="58" spans="2:16" ht="17.25" customHeight="1" x14ac:dyDescent="0.25">
      <c r="B58" s="79">
        <v>27</v>
      </c>
      <c r="C58" s="967" t="s">
        <v>246</v>
      </c>
      <c r="D58" s="79">
        <v>1041</v>
      </c>
      <c r="E58" s="782" t="s">
        <v>15</v>
      </c>
      <c r="F58" s="662"/>
      <c r="G58" s="66" t="s">
        <v>195</v>
      </c>
      <c r="H58" s="115">
        <v>92</v>
      </c>
      <c r="I58" s="96">
        <v>98</v>
      </c>
      <c r="J58" s="96">
        <v>102</v>
      </c>
      <c r="K58" s="96">
        <v>99</v>
      </c>
      <c r="L58" s="96">
        <v>101</v>
      </c>
      <c r="M58" s="103"/>
      <c r="N58" s="1028">
        <f t="shared" si="3"/>
        <v>492</v>
      </c>
      <c r="O58" s="1058" t="str">
        <f t="shared" si="4"/>
        <v>NO</v>
      </c>
      <c r="P58" s="1059" t="str">
        <f t="shared" si="5"/>
        <v/>
      </c>
    </row>
    <row r="59" spans="2:16" ht="17.25" customHeight="1" thickBot="1" x14ac:dyDescent="0.3">
      <c r="B59" s="30" t="s">
        <v>198</v>
      </c>
      <c r="C59" s="960" t="s">
        <v>199</v>
      </c>
      <c r="D59" s="30">
        <v>909</v>
      </c>
      <c r="E59" s="110" t="s">
        <v>15</v>
      </c>
      <c r="F59" s="144"/>
      <c r="G59" s="63" t="s">
        <v>195</v>
      </c>
      <c r="H59" s="39">
        <v>90</v>
      </c>
      <c r="I59" s="97">
        <v>95</v>
      </c>
      <c r="J59" s="97">
        <v>94</v>
      </c>
      <c r="K59" s="97">
        <v>90</v>
      </c>
      <c r="L59" s="97">
        <v>103</v>
      </c>
      <c r="M59" s="97">
        <v>0</v>
      </c>
      <c r="N59" s="552">
        <f t="shared" si="3"/>
        <v>472</v>
      </c>
      <c r="O59" s="561" t="str">
        <f t="shared" si="4"/>
        <v>NO</v>
      </c>
      <c r="P59" s="925" t="str">
        <f t="shared" si="5"/>
        <v/>
      </c>
    </row>
    <row r="60" spans="2:16" ht="17.25" customHeight="1" x14ac:dyDescent="0.25">
      <c r="B60" s="29"/>
      <c r="C60" s="961" t="s">
        <v>265</v>
      </c>
      <c r="D60" s="29">
        <v>1204</v>
      </c>
      <c r="E60" s="527" t="s">
        <v>16</v>
      </c>
      <c r="F60" s="413"/>
      <c r="G60" s="62" t="s">
        <v>164</v>
      </c>
      <c r="H60" s="41">
        <v>87</v>
      </c>
      <c r="I60" s="5">
        <v>81</v>
      </c>
      <c r="J60" s="5">
        <v>82</v>
      </c>
      <c r="K60" s="5">
        <v>89</v>
      </c>
      <c r="L60" s="5">
        <v>90</v>
      </c>
      <c r="M60" s="5">
        <v>86</v>
      </c>
      <c r="N60" s="258">
        <f t="shared" si="3"/>
        <v>515</v>
      </c>
      <c r="O60" s="560" t="str">
        <f>IF(N60&gt;529,"Yes","NO")</f>
        <v>NO</v>
      </c>
      <c r="P60" s="923" t="str">
        <f>IF(O60="Yes","G","")</f>
        <v/>
      </c>
    </row>
    <row r="61" spans="2:16" ht="17.25" customHeight="1" x14ac:dyDescent="0.25">
      <c r="B61" s="79">
        <v>27</v>
      </c>
      <c r="C61" s="967" t="s">
        <v>141</v>
      </c>
      <c r="D61" s="79">
        <v>3623</v>
      </c>
      <c r="E61" s="503" t="s">
        <v>16</v>
      </c>
      <c r="F61" s="419"/>
      <c r="G61" s="66" t="s">
        <v>165</v>
      </c>
      <c r="H61" s="115">
        <v>83</v>
      </c>
      <c r="I61" s="96">
        <v>87</v>
      </c>
      <c r="J61" s="96">
        <v>87</v>
      </c>
      <c r="K61" s="96">
        <v>86</v>
      </c>
      <c r="L61" s="96">
        <v>79</v>
      </c>
      <c r="M61" s="96">
        <v>80</v>
      </c>
      <c r="N61" s="555">
        <f t="shared" si="3"/>
        <v>502</v>
      </c>
      <c r="O61" s="562" t="str">
        <f>IF(N61&gt;529,"Yes","NO")</f>
        <v>NO</v>
      </c>
      <c r="P61" s="924" t="str">
        <f>IF(O61="Yes","G","")</f>
        <v/>
      </c>
    </row>
    <row r="62" spans="2:16" ht="17.25" customHeight="1" thickBot="1" x14ac:dyDescent="0.3">
      <c r="B62" s="30">
        <v>18</v>
      </c>
      <c r="C62" s="960" t="s">
        <v>152</v>
      </c>
      <c r="D62" s="30">
        <v>1473</v>
      </c>
      <c r="E62" s="417" t="s">
        <v>16</v>
      </c>
      <c r="F62" s="414"/>
      <c r="G62" s="643" t="s">
        <v>169</v>
      </c>
      <c r="H62" s="39"/>
      <c r="I62" s="97"/>
      <c r="J62" s="97"/>
      <c r="K62" s="97"/>
      <c r="L62" s="97"/>
      <c r="M62" s="97"/>
      <c r="N62" s="552">
        <f t="shared" si="3"/>
        <v>0</v>
      </c>
      <c r="O62" s="561" t="str">
        <f>IF(N62&gt;529,"Yes","NO")</f>
        <v>NO</v>
      </c>
      <c r="P62" s="925" t="str">
        <f>IF(O62="Yes","G","")</f>
        <v/>
      </c>
    </row>
    <row r="63" spans="2:16" ht="17.25" customHeight="1" x14ac:dyDescent="0.25">
      <c r="B63" s="28">
        <v>28</v>
      </c>
      <c r="C63" s="968" t="s">
        <v>139</v>
      </c>
      <c r="D63" s="28">
        <v>1723</v>
      </c>
      <c r="E63" s="442" t="s">
        <v>17</v>
      </c>
      <c r="F63" s="412"/>
      <c r="G63" s="1090" t="s">
        <v>163</v>
      </c>
      <c r="H63" s="115">
        <v>93</v>
      </c>
      <c r="I63" s="96">
        <v>83</v>
      </c>
      <c r="J63" s="96">
        <v>88</v>
      </c>
      <c r="K63" s="96">
        <v>84</v>
      </c>
      <c r="L63" s="96">
        <v>87</v>
      </c>
      <c r="M63" s="96">
        <v>84</v>
      </c>
      <c r="N63" s="258">
        <f t="shared" si="3"/>
        <v>519</v>
      </c>
      <c r="O63" s="562" t="str">
        <f t="shared" ref="O63:O73" si="8">IF(N63&gt;499,"Yes","NO")</f>
        <v>Yes</v>
      </c>
      <c r="P63" s="924" t="str">
        <f t="shared" ref="P63:P73" si="9">IF(O63="Yes","S","")</f>
        <v>S</v>
      </c>
    </row>
    <row r="64" spans="2:16" ht="17.25" customHeight="1" x14ac:dyDescent="0.25">
      <c r="B64" s="28"/>
      <c r="C64" s="968" t="s">
        <v>271</v>
      </c>
      <c r="D64" s="28">
        <v>2038</v>
      </c>
      <c r="E64" s="127" t="s">
        <v>17</v>
      </c>
      <c r="F64" s="1024"/>
      <c r="G64" s="767" t="s">
        <v>195</v>
      </c>
      <c r="H64" s="115">
        <v>97</v>
      </c>
      <c r="I64" s="96">
        <v>99</v>
      </c>
      <c r="J64" s="96">
        <v>91</v>
      </c>
      <c r="K64" s="96">
        <v>94</v>
      </c>
      <c r="L64" s="96">
        <v>96</v>
      </c>
      <c r="M64" s="96"/>
      <c r="N64" s="1028">
        <f t="shared" si="3"/>
        <v>477</v>
      </c>
      <c r="O64" s="562" t="str">
        <f t="shared" ref="O64:O66" si="10">IF(N64&gt;499,"Yes","NO")</f>
        <v>NO</v>
      </c>
      <c r="P64" s="924" t="str">
        <f t="shared" ref="P64:P66" si="11">IF(O64="Yes","S","")</f>
        <v/>
      </c>
    </row>
    <row r="65" spans="2:16" ht="17.25" customHeight="1" x14ac:dyDescent="0.25">
      <c r="B65" s="28">
        <v>42</v>
      </c>
      <c r="C65" s="968" t="s">
        <v>245</v>
      </c>
      <c r="D65" s="28">
        <v>1350</v>
      </c>
      <c r="E65" s="442" t="s">
        <v>17</v>
      </c>
      <c r="F65" s="1024"/>
      <c r="G65" s="767" t="s">
        <v>164</v>
      </c>
      <c r="H65" s="115">
        <v>81</v>
      </c>
      <c r="I65" s="96">
        <v>82</v>
      </c>
      <c r="J65" s="96">
        <v>79</v>
      </c>
      <c r="K65" s="96">
        <v>74</v>
      </c>
      <c r="L65" s="96">
        <v>77</v>
      </c>
      <c r="M65" s="96">
        <v>77</v>
      </c>
      <c r="N65" s="1028">
        <f t="shared" si="3"/>
        <v>470</v>
      </c>
      <c r="O65" s="562" t="str">
        <f t="shared" si="10"/>
        <v>NO</v>
      </c>
      <c r="P65" s="924" t="str">
        <f t="shared" si="11"/>
        <v/>
      </c>
    </row>
    <row r="66" spans="2:16" ht="17.25" customHeight="1" x14ac:dyDescent="0.25">
      <c r="B66" s="28">
        <v>25</v>
      </c>
      <c r="C66" s="968" t="s">
        <v>248</v>
      </c>
      <c r="D66" s="28">
        <v>1311</v>
      </c>
      <c r="E66" s="127" t="s">
        <v>17</v>
      </c>
      <c r="F66" s="1024"/>
      <c r="G66" s="767" t="s">
        <v>195</v>
      </c>
      <c r="H66" s="115">
        <v>90</v>
      </c>
      <c r="I66" s="96">
        <v>96</v>
      </c>
      <c r="J66" s="96">
        <v>99</v>
      </c>
      <c r="K66" s="96">
        <v>86</v>
      </c>
      <c r="L66" s="96">
        <v>94</v>
      </c>
      <c r="M66" s="96"/>
      <c r="N66" s="555">
        <f t="shared" si="3"/>
        <v>465</v>
      </c>
      <c r="O66" s="562" t="str">
        <f t="shared" si="10"/>
        <v>NO</v>
      </c>
      <c r="P66" s="924" t="str">
        <f t="shared" si="11"/>
        <v/>
      </c>
    </row>
    <row r="67" spans="2:16" ht="17.25" customHeight="1" x14ac:dyDescent="0.25">
      <c r="B67" s="28" t="s">
        <v>193</v>
      </c>
      <c r="C67" s="968" t="s">
        <v>194</v>
      </c>
      <c r="D67" s="28">
        <v>1628</v>
      </c>
      <c r="E67" s="442" t="s">
        <v>17</v>
      </c>
      <c r="F67" s="419"/>
      <c r="G67" s="767" t="s">
        <v>195</v>
      </c>
      <c r="H67" s="115">
        <v>90</v>
      </c>
      <c r="I67" s="96">
        <v>88</v>
      </c>
      <c r="J67" s="96">
        <v>98</v>
      </c>
      <c r="K67" s="96">
        <v>98</v>
      </c>
      <c r="L67" s="96">
        <v>91</v>
      </c>
      <c r="M67" s="96"/>
      <c r="N67" s="555">
        <f t="shared" si="3"/>
        <v>465</v>
      </c>
      <c r="O67" s="562" t="str">
        <f t="shared" si="8"/>
        <v>NO</v>
      </c>
      <c r="P67" s="924" t="str">
        <f t="shared" si="9"/>
        <v/>
      </c>
    </row>
    <row r="68" spans="2:16" ht="17.25" customHeight="1" x14ac:dyDescent="0.25">
      <c r="B68" s="28"/>
      <c r="C68" s="968" t="s">
        <v>272</v>
      </c>
      <c r="D68" s="28">
        <v>1964</v>
      </c>
      <c r="E68" s="127" t="s">
        <v>17</v>
      </c>
      <c r="F68" s="419"/>
      <c r="G68" s="767" t="s">
        <v>195</v>
      </c>
      <c r="H68" s="115">
        <v>86</v>
      </c>
      <c r="I68" s="96">
        <v>83</v>
      </c>
      <c r="J68" s="96">
        <v>88</v>
      </c>
      <c r="K68" s="96">
        <v>94</v>
      </c>
      <c r="L68" s="96">
        <v>96</v>
      </c>
      <c r="M68" s="96"/>
      <c r="N68" s="555">
        <f t="shared" si="3"/>
        <v>447</v>
      </c>
      <c r="O68" s="562" t="str">
        <f t="shared" si="8"/>
        <v>NO</v>
      </c>
      <c r="P68" s="924" t="str">
        <f t="shared" si="9"/>
        <v/>
      </c>
    </row>
    <row r="69" spans="2:16" ht="17.25" customHeight="1" x14ac:dyDescent="0.25">
      <c r="B69" s="79">
        <v>35</v>
      </c>
      <c r="C69" s="968" t="s">
        <v>233</v>
      </c>
      <c r="D69" s="28">
        <v>1824</v>
      </c>
      <c r="E69" s="442" t="s">
        <v>17</v>
      </c>
      <c r="F69" s="419"/>
      <c r="G69" s="767" t="s">
        <v>164</v>
      </c>
      <c r="H69" s="115">
        <v>75</v>
      </c>
      <c r="I69" s="96">
        <v>90</v>
      </c>
      <c r="J69" s="96">
        <v>89</v>
      </c>
      <c r="K69" s="96">
        <v>99</v>
      </c>
      <c r="L69" s="96">
        <v>88</v>
      </c>
      <c r="M69" s="96"/>
      <c r="N69" s="555">
        <f t="shared" si="3"/>
        <v>441</v>
      </c>
      <c r="O69" s="562" t="str">
        <f t="shared" si="8"/>
        <v>NO</v>
      </c>
      <c r="P69" s="924" t="str">
        <f t="shared" si="9"/>
        <v/>
      </c>
    </row>
    <row r="70" spans="2:16" ht="17.25" customHeight="1" x14ac:dyDescent="0.25">
      <c r="B70" s="79"/>
      <c r="C70" s="968" t="s">
        <v>273</v>
      </c>
      <c r="D70" s="28">
        <v>2039</v>
      </c>
      <c r="E70" s="127" t="s">
        <v>17</v>
      </c>
      <c r="F70" s="419"/>
      <c r="G70" s="767" t="s">
        <v>195</v>
      </c>
      <c r="H70" s="115">
        <v>90</v>
      </c>
      <c r="I70" s="96">
        <v>88</v>
      </c>
      <c r="J70" s="96">
        <v>91</v>
      </c>
      <c r="K70" s="96">
        <v>79</v>
      </c>
      <c r="L70" s="96">
        <v>86</v>
      </c>
      <c r="M70" s="96"/>
      <c r="N70" s="553">
        <f t="shared" si="3"/>
        <v>434</v>
      </c>
      <c r="O70" s="562" t="str">
        <f t="shared" si="8"/>
        <v>NO</v>
      </c>
      <c r="P70" s="924" t="str">
        <f t="shared" si="9"/>
        <v/>
      </c>
    </row>
    <row r="71" spans="2:16" ht="17.25" customHeight="1" x14ac:dyDescent="0.25">
      <c r="B71" s="79"/>
      <c r="C71" s="968" t="s">
        <v>234</v>
      </c>
      <c r="D71" s="28">
        <v>2454</v>
      </c>
      <c r="E71" s="127" t="s">
        <v>17</v>
      </c>
      <c r="F71" s="419"/>
      <c r="G71" s="767" t="s">
        <v>164</v>
      </c>
      <c r="H71" s="115">
        <v>48</v>
      </c>
      <c r="I71" s="96">
        <v>66</v>
      </c>
      <c r="J71" s="96">
        <v>76</v>
      </c>
      <c r="K71" s="96">
        <v>78</v>
      </c>
      <c r="L71" s="96">
        <v>70</v>
      </c>
      <c r="M71" s="96">
        <v>69</v>
      </c>
      <c r="N71" s="555">
        <f t="shared" si="3"/>
        <v>407</v>
      </c>
      <c r="O71" s="563" t="str">
        <f t="shared" si="8"/>
        <v>NO</v>
      </c>
      <c r="P71" s="926" t="str">
        <f t="shared" si="9"/>
        <v/>
      </c>
    </row>
    <row r="72" spans="2:16" ht="17.25" customHeight="1" x14ac:dyDescent="0.25">
      <c r="B72" s="79">
        <v>24</v>
      </c>
      <c r="C72" s="968" t="s">
        <v>247</v>
      </c>
      <c r="D72" s="28">
        <v>1962</v>
      </c>
      <c r="E72" s="442" t="s">
        <v>17</v>
      </c>
      <c r="F72" s="419"/>
      <c r="G72" s="1091" t="s">
        <v>195</v>
      </c>
      <c r="H72" s="115">
        <v>74</v>
      </c>
      <c r="I72" s="96">
        <v>82</v>
      </c>
      <c r="J72" s="96">
        <v>82</v>
      </c>
      <c r="K72" s="96">
        <v>75</v>
      </c>
      <c r="L72" s="96">
        <v>66</v>
      </c>
      <c r="M72" s="96"/>
      <c r="N72" s="555">
        <f t="shared" si="3"/>
        <v>379</v>
      </c>
      <c r="O72" s="563" t="str">
        <f t="shared" si="8"/>
        <v>NO</v>
      </c>
      <c r="P72" s="926" t="str">
        <f t="shared" si="9"/>
        <v/>
      </c>
    </row>
    <row r="73" spans="2:16" ht="17.25" customHeight="1" thickBot="1" x14ac:dyDescent="0.3">
      <c r="B73" s="30">
        <v>14</v>
      </c>
      <c r="C73" s="966" t="s">
        <v>173</v>
      </c>
      <c r="D73" s="30">
        <v>1969</v>
      </c>
      <c r="E73" s="417" t="s">
        <v>17</v>
      </c>
      <c r="F73" s="414"/>
      <c r="G73" s="1007" t="s">
        <v>164</v>
      </c>
      <c r="H73" s="115"/>
      <c r="I73" s="96"/>
      <c r="J73" s="96"/>
      <c r="K73" s="96"/>
      <c r="L73" s="96"/>
      <c r="M73" s="96"/>
      <c r="N73" s="552">
        <f t="shared" si="3"/>
        <v>0</v>
      </c>
      <c r="O73" s="561" t="str">
        <f t="shared" si="8"/>
        <v>NO</v>
      </c>
      <c r="P73" s="925" t="str">
        <f t="shared" si="9"/>
        <v/>
      </c>
    </row>
    <row r="74" spans="2:16" ht="25.5" customHeight="1" thickBot="1" x14ac:dyDescent="0.3">
      <c r="C74" s="969" t="s">
        <v>65</v>
      </c>
      <c r="D74" s="1212" t="s">
        <v>66</v>
      </c>
      <c r="E74" s="1213"/>
      <c r="F74" s="1214"/>
      <c r="G74" s="1213"/>
      <c r="H74" s="1213"/>
      <c r="I74" s="1213"/>
      <c r="J74" s="1213"/>
      <c r="K74" s="1213"/>
      <c r="L74" s="1213"/>
      <c r="M74" s="1215"/>
    </row>
    <row r="76" spans="2:16" ht="17.25" thickBot="1" x14ac:dyDescent="0.3"/>
    <row r="77" spans="2:16" ht="21.75" thickBot="1" x14ac:dyDescent="0.3">
      <c r="B77" s="1227" t="s">
        <v>123</v>
      </c>
      <c r="C77" s="1279"/>
      <c r="D77" s="1279"/>
      <c r="E77" s="1279"/>
      <c r="F77" s="1279"/>
      <c r="G77" s="1279"/>
      <c r="H77" s="1279"/>
      <c r="I77" s="1279"/>
      <c r="J77" s="1279"/>
      <c r="K77" s="551" t="s">
        <v>119</v>
      </c>
      <c r="L77" s="121"/>
      <c r="M77" s="31"/>
    </row>
    <row r="78" spans="2:16" ht="21.75" thickBot="1" x14ac:dyDescent="0.3">
      <c r="B78" s="1232" t="s">
        <v>220</v>
      </c>
      <c r="C78" s="1233"/>
      <c r="D78" s="1233"/>
      <c r="E78" s="1233"/>
      <c r="F78" s="1233"/>
      <c r="G78" s="1234"/>
      <c r="H78" s="1216" t="s">
        <v>219</v>
      </c>
      <c r="I78" s="1217"/>
      <c r="J78" s="1280"/>
      <c r="K78" s="853">
        <v>200</v>
      </c>
      <c r="L78" s="121"/>
      <c r="M78" s="31"/>
    </row>
    <row r="79" spans="2:16" ht="30.75" customHeight="1" thickBot="1" x14ac:dyDescent="0.3">
      <c r="B79" s="854" t="s">
        <v>168</v>
      </c>
      <c r="C79" s="973" t="s">
        <v>0</v>
      </c>
      <c r="D79" s="797" t="s">
        <v>1</v>
      </c>
      <c r="E79" s="453"/>
      <c r="F79" s="855" t="s">
        <v>109</v>
      </c>
      <c r="G79" s="645" t="s">
        <v>167</v>
      </c>
      <c r="H79" s="615" t="s">
        <v>3</v>
      </c>
      <c r="I79" s="851" t="s">
        <v>4</v>
      </c>
      <c r="J79" s="1235" t="s">
        <v>9</v>
      </c>
      <c r="K79" s="1236"/>
      <c r="L79" s="121"/>
      <c r="M79" s="31"/>
      <c r="O79" s="594"/>
      <c r="P79" s="595"/>
    </row>
    <row r="80" spans="2:16" ht="17.100000000000001" customHeight="1" x14ac:dyDescent="0.25">
      <c r="B80" s="28">
        <v>11</v>
      </c>
      <c r="C80" s="974" t="s">
        <v>118</v>
      </c>
      <c r="D80" s="78">
        <v>1383</v>
      </c>
      <c r="E80" s="796" t="s">
        <v>124</v>
      </c>
      <c r="F80" s="857"/>
      <c r="G80" s="644" t="s">
        <v>163</v>
      </c>
      <c r="H80" s="649"/>
      <c r="I80" s="77"/>
      <c r="J80" s="1237">
        <f t="shared" ref="J80:J90" ca="1" si="12">SUM($I80:$M80)</f>
        <v>0</v>
      </c>
      <c r="K80" s="1238"/>
      <c r="L80" s="121"/>
      <c r="M80" s="31"/>
      <c r="O80" s="596"/>
      <c r="P80" s="596"/>
    </row>
    <row r="81" spans="2:16" ht="17.100000000000001" customHeight="1" x14ac:dyDescent="0.25">
      <c r="B81" s="79"/>
      <c r="C81" s="975"/>
      <c r="D81" s="856"/>
      <c r="E81" s="812" t="s">
        <v>124</v>
      </c>
      <c r="F81" s="858"/>
      <c r="G81" s="663"/>
      <c r="H81" s="650"/>
      <c r="I81" s="852"/>
      <c r="J81" s="1239">
        <f t="shared" ca="1" si="12"/>
        <v>0</v>
      </c>
      <c r="K81" s="1240"/>
      <c r="L81" s="121"/>
      <c r="M81" s="31"/>
      <c r="O81" s="596"/>
      <c r="P81" s="596"/>
    </row>
    <row r="82" spans="2:16" ht="17.100000000000001" customHeight="1" x14ac:dyDescent="0.25">
      <c r="B82" s="79"/>
      <c r="C82" s="975"/>
      <c r="D82" s="856"/>
      <c r="E82" s="812" t="s">
        <v>124</v>
      </c>
      <c r="F82" s="858"/>
      <c r="G82" s="663"/>
      <c r="H82" s="650"/>
      <c r="I82" s="852"/>
      <c r="J82" s="1239">
        <f t="shared" ca="1" si="12"/>
        <v>0</v>
      </c>
      <c r="K82" s="1240"/>
      <c r="L82" s="121"/>
      <c r="M82" s="31"/>
      <c r="O82" s="594"/>
      <c r="P82" s="566"/>
    </row>
    <row r="83" spans="2:16" ht="17.100000000000001" customHeight="1" x14ac:dyDescent="0.25">
      <c r="B83" s="79"/>
      <c r="C83" s="975"/>
      <c r="D83" s="856"/>
      <c r="E83" s="812" t="s">
        <v>124</v>
      </c>
      <c r="F83" s="858"/>
      <c r="G83" s="663"/>
      <c r="H83" s="650"/>
      <c r="I83" s="8"/>
      <c r="J83" s="1239">
        <f t="shared" ca="1" si="12"/>
        <v>0</v>
      </c>
      <c r="K83" s="1240"/>
      <c r="L83" s="121"/>
      <c r="M83" s="31"/>
      <c r="O83" s="594"/>
      <c r="P83" s="566"/>
    </row>
    <row r="84" spans="2:16" ht="17.100000000000001" customHeight="1" x14ac:dyDescent="0.25">
      <c r="B84" s="79"/>
      <c r="C84" s="975"/>
      <c r="D84" s="856"/>
      <c r="E84" s="812" t="s">
        <v>124</v>
      </c>
      <c r="F84" s="859"/>
      <c r="G84" s="663"/>
      <c r="H84" s="650"/>
      <c r="I84" s="8"/>
      <c r="J84" s="1239">
        <f t="shared" ca="1" si="12"/>
        <v>0</v>
      </c>
      <c r="K84" s="1240"/>
      <c r="L84" s="121"/>
      <c r="M84" s="31"/>
      <c r="O84" s="594"/>
      <c r="P84" s="377"/>
    </row>
    <row r="85" spans="2:16" ht="17.100000000000001" customHeight="1" x14ac:dyDescent="0.25">
      <c r="B85" s="79"/>
      <c r="C85" s="975"/>
      <c r="D85" s="856"/>
      <c r="E85" s="812" t="s">
        <v>124</v>
      </c>
      <c r="F85" s="859"/>
      <c r="G85" s="663"/>
      <c r="H85" s="650"/>
      <c r="I85" s="852"/>
      <c r="J85" s="1239">
        <f t="shared" ca="1" si="12"/>
        <v>0</v>
      </c>
      <c r="K85" s="1240"/>
      <c r="L85" s="121"/>
      <c r="M85" s="31"/>
      <c r="O85" s="594"/>
      <c r="P85" s="566"/>
    </row>
    <row r="86" spans="2:16" ht="17.100000000000001" customHeight="1" x14ac:dyDescent="0.25">
      <c r="B86" s="79"/>
      <c r="C86" s="975"/>
      <c r="D86" s="856"/>
      <c r="E86" s="812" t="s">
        <v>124</v>
      </c>
      <c r="F86" s="859"/>
      <c r="G86" s="663"/>
      <c r="H86" s="650"/>
      <c r="I86" s="8"/>
      <c r="J86" s="1239">
        <f t="shared" ca="1" si="12"/>
        <v>0</v>
      </c>
      <c r="K86" s="1240"/>
      <c r="L86" s="121"/>
      <c r="M86" s="31"/>
      <c r="O86" s="594"/>
      <c r="P86" s="377"/>
    </row>
    <row r="87" spans="2:16" ht="17.100000000000001" customHeight="1" x14ac:dyDescent="0.25">
      <c r="B87" s="79"/>
      <c r="C87" s="975"/>
      <c r="D87" s="856"/>
      <c r="E87" s="812" t="s">
        <v>124</v>
      </c>
      <c r="F87" s="859"/>
      <c r="G87" s="663"/>
      <c r="H87" s="650"/>
      <c r="I87" s="8"/>
      <c r="J87" s="1239">
        <f t="shared" ca="1" si="12"/>
        <v>0</v>
      </c>
      <c r="K87" s="1240"/>
      <c r="L87" s="121"/>
      <c r="M87" s="31"/>
      <c r="O87" s="594"/>
      <c r="P87" s="566"/>
    </row>
    <row r="88" spans="2:16" ht="17.100000000000001" customHeight="1" x14ac:dyDescent="0.25">
      <c r="B88" s="79"/>
      <c r="C88" s="975"/>
      <c r="D88" s="856"/>
      <c r="E88" s="812" t="s">
        <v>124</v>
      </c>
      <c r="F88" s="859"/>
      <c r="G88" s="663"/>
      <c r="H88" s="650"/>
      <c r="I88" s="8"/>
      <c r="J88" s="1239">
        <f t="shared" ca="1" si="12"/>
        <v>0</v>
      </c>
      <c r="K88" s="1240"/>
      <c r="L88" s="121"/>
      <c r="M88" s="31"/>
      <c r="O88" s="594"/>
      <c r="P88" s="566"/>
    </row>
    <row r="89" spans="2:16" ht="17.100000000000001" customHeight="1" x14ac:dyDescent="0.25">
      <c r="B89" s="79"/>
      <c r="C89" s="975"/>
      <c r="D89" s="856"/>
      <c r="E89" s="812" t="s">
        <v>124</v>
      </c>
      <c r="F89" s="859"/>
      <c r="G89" s="663"/>
      <c r="H89" s="650"/>
      <c r="I89" s="8"/>
      <c r="J89" s="1239">
        <f t="shared" ca="1" si="12"/>
        <v>0</v>
      </c>
      <c r="K89" s="1240"/>
      <c r="L89" s="121"/>
      <c r="M89" s="31"/>
      <c r="O89" s="594"/>
      <c r="P89" s="566"/>
    </row>
    <row r="90" spans="2:16" ht="17.100000000000001" customHeight="1" thickBot="1" x14ac:dyDescent="0.3">
      <c r="B90" s="30"/>
      <c r="C90" s="976"/>
      <c r="D90" s="249"/>
      <c r="E90" s="792" t="s">
        <v>124</v>
      </c>
      <c r="F90" s="860"/>
      <c r="G90" s="643"/>
      <c r="H90" s="651"/>
      <c r="I90" s="76"/>
      <c r="J90" s="1282">
        <f t="shared" ca="1" si="12"/>
        <v>0</v>
      </c>
      <c r="K90" s="1283"/>
      <c r="L90" s="121"/>
      <c r="M90" s="31"/>
      <c r="O90" s="594"/>
      <c r="P90" s="566"/>
    </row>
    <row r="91" spans="2:16" ht="27" customHeight="1" thickBot="1" x14ac:dyDescent="0.3">
      <c r="C91" s="977"/>
      <c r="D91" s="1212" t="s">
        <v>120</v>
      </c>
      <c r="E91" s="1214"/>
      <c r="F91" s="1213"/>
      <c r="G91" s="1214"/>
      <c r="H91" s="1213"/>
      <c r="I91" s="1215"/>
      <c r="L91" s="121"/>
      <c r="M91" s="31"/>
    </row>
    <row r="93" spans="2:16" ht="17.25" thickBot="1" x14ac:dyDescent="0.3"/>
    <row r="94" spans="2:16" ht="25.5" customHeight="1" thickBot="1" x14ac:dyDescent="0.3">
      <c r="C94" s="1241" t="s">
        <v>12</v>
      </c>
      <c r="D94" s="1242"/>
      <c r="E94" s="1242"/>
      <c r="F94" s="1242"/>
      <c r="G94" s="1242"/>
      <c r="H94" s="1242"/>
      <c r="I94" s="1242"/>
      <c r="J94" s="1242"/>
      <c r="K94" s="1242"/>
      <c r="L94" s="1243"/>
      <c r="M94" s="551" t="s">
        <v>59</v>
      </c>
      <c r="N94" s="1216" t="s">
        <v>219</v>
      </c>
      <c r="O94" s="1217"/>
      <c r="P94" s="853">
        <v>600</v>
      </c>
    </row>
    <row r="95" spans="2:16" ht="29.1" customHeight="1" thickBot="1" x14ac:dyDescent="0.3">
      <c r="B95" s="722" t="s">
        <v>168</v>
      </c>
      <c r="C95" s="972" t="s">
        <v>0</v>
      </c>
      <c r="D95" s="32" t="s">
        <v>1</v>
      </c>
      <c r="E95" s="452" t="s">
        <v>2</v>
      </c>
      <c r="F95" s="257" t="s">
        <v>109</v>
      </c>
      <c r="G95" s="664" t="s">
        <v>167</v>
      </c>
      <c r="H95" s="93" t="s">
        <v>3</v>
      </c>
      <c r="I95" s="128" t="s">
        <v>4</v>
      </c>
      <c r="J95" s="128" t="s">
        <v>5</v>
      </c>
      <c r="K95" s="128" t="s">
        <v>6</v>
      </c>
      <c r="L95" s="128" t="s">
        <v>7</v>
      </c>
      <c r="M95" s="128" t="s">
        <v>8</v>
      </c>
      <c r="N95" s="241" t="s">
        <v>9</v>
      </c>
      <c r="O95" s="590" t="s">
        <v>80</v>
      </c>
      <c r="P95" s="534" t="s">
        <v>62</v>
      </c>
    </row>
    <row r="96" spans="2:16" ht="17.100000000000001" customHeight="1" thickBot="1" x14ac:dyDescent="0.3">
      <c r="B96" s="45">
        <v>21</v>
      </c>
      <c r="C96" s="959" t="s">
        <v>148</v>
      </c>
      <c r="D96" s="131">
        <v>1809</v>
      </c>
      <c r="E96" s="452" t="s">
        <v>14</v>
      </c>
      <c r="F96" s="180"/>
      <c r="G96" s="652" t="s">
        <v>166</v>
      </c>
      <c r="H96" s="18">
        <v>93</v>
      </c>
      <c r="I96" s="5">
        <v>84</v>
      </c>
      <c r="J96" s="5">
        <v>89</v>
      </c>
      <c r="K96" s="5">
        <v>91</v>
      </c>
      <c r="L96" s="34">
        <v>86</v>
      </c>
      <c r="M96" s="131">
        <v>85</v>
      </c>
      <c r="N96" s="129">
        <f t="shared" ref="N96:N98" si="13">SUM($H96:$M96)</f>
        <v>528</v>
      </c>
      <c r="O96" s="1228"/>
      <c r="P96" s="1229"/>
    </row>
    <row r="97" spans="2:18" ht="17.100000000000001" customHeight="1" thickBot="1" x14ac:dyDescent="0.3">
      <c r="B97" s="46">
        <v>4</v>
      </c>
      <c r="C97" s="970" t="s">
        <v>151</v>
      </c>
      <c r="D97" s="81">
        <v>1942</v>
      </c>
      <c r="E97" s="450" t="s">
        <v>15</v>
      </c>
      <c r="F97" s="222"/>
      <c r="G97" s="665" t="s">
        <v>164</v>
      </c>
      <c r="H97" s="19">
        <v>88</v>
      </c>
      <c r="I97" s="20">
        <v>90</v>
      </c>
      <c r="J97" s="20">
        <v>91</v>
      </c>
      <c r="K97" s="20">
        <v>85</v>
      </c>
      <c r="L97" s="47">
        <v>86</v>
      </c>
      <c r="M97" s="81">
        <v>93</v>
      </c>
      <c r="N97" s="129">
        <f t="shared" si="13"/>
        <v>533</v>
      </c>
      <c r="O97" s="579" t="str">
        <f>IF(N97&gt;549,"Yes","NO")</f>
        <v>NO</v>
      </c>
      <c r="P97" s="927" t="str">
        <f>IF(O97="Yes"," M","")</f>
        <v/>
      </c>
    </row>
    <row r="98" spans="2:18" ht="17.100000000000001" customHeight="1" thickBot="1" x14ac:dyDescent="0.3">
      <c r="B98" s="81">
        <v>34</v>
      </c>
      <c r="C98" s="970" t="s">
        <v>113</v>
      </c>
      <c r="D98" s="81">
        <v>1791</v>
      </c>
      <c r="E98" s="450" t="s">
        <v>16</v>
      </c>
      <c r="F98" s="415"/>
      <c r="G98" s="652" t="s">
        <v>164</v>
      </c>
      <c r="H98" s="19">
        <v>75</v>
      </c>
      <c r="I98" s="20">
        <v>83</v>
      </c>
      <c r="J98" s="20">
        <v>78</v>
      </c>
      <c r="K98" s="20">
        <v>86</v>
      </c>
      <c r="L98" s="47">
        <v>74</v>
      </c>
      <c r="M98" s="81">
        <v>76</v>
      </c>
      <c r="N98" s="129">
        <f t="shared" si="13"/>
        <v>472</v>
      </c>
      <c r="O98" s="580" t="str">
        <f>IF(N98&gt;519,"Yes","NO")</f>
        <v>NO</v>
      </c>
      <c r="P98" s="928" t="str">
        <f>IF(O98="Yes"," G","")</f>
        <v/>
      </c>
    </row>
    <row r="99" spans="2:18" ht="17.100000000000001" customHeight="1" x14ac:dyDescent="0.25">
      <c r="B99" s="29"/>
      <c r="C99" s="959" t="s">
        <v>241</v>
      </c>
      <c r="D99" s="131">
        <v>1143</v>
      </c>
      <c r="E99" s="454" t="s">
        <v>17</v>
      </c>
      <c r="F99" s="146"/>
      <c r="G99" s="1092" t="s">
        <v>166</v>
      </c>
      <c r="H99" s="113">
        <v>81</v>
      </c>
      <c r="I99" s="3">
        <v>79</v>
      </c>
      <c r="J99" s="3">
        <v>81</v>
      </c>
      <c r="K99" s="3">
        <v>77</v>
      </c>
      <c r="L99" s="33">
        <v>77</v>
      </c>
      <c r="M99" s="29">
        <v>67</v>
      </c>
      <c r="N99" s="129">
        <f>SUM($H99:$M99)</f>
        <v>462</v>
      </c>
      <c r="O99" s="581" t="str">
        <f>IF(N99&gt;479,"Yes","NO")</f>
        <v>NO</v>
      </c>
      <c r="P99" s="1029" t="str">
        <f>IF(O99="Yes"," S","")</f>
        <v/>
      </c>
    </row>
    <row r="100" spans="2:18" ht="17.100000000000001" customHeight="1" x14ac:dyDescent="0.25">
      <c r="B100" s="79">
        <v>40</v>
      </c>
      <c r="C100" s="967" t="s">
        <v>243</v>
      </c>
      <c r="D100" s="79">
        <v>1054</v>
      </c>
      <c r="E100" s="812" t="s">
        <v>17</v>
      </c>
      <c r="F100" s="858"/>
      <c r="G100" s="1015" t="s">
        <v>166</v>
      </c>
      <c r="H100" s="95">
        <v>16</v>
      </c>
      <c r="I100" s="96">
        <v>34</v>
      </c>
      <c r="J100" s="96">
        <v>61</v>
      </c>
      <c r="K100" s="96">
        <v>65</v>
      </c>
      <c r="L100" s="8">
        <v>38</v>
      </c>
      <c r="M100" s="79">
        <v>52</v>
      </c>
      <c r="N100" s="216">
        <f>SUM($H100:$M100)</f>
        <v>266</v>
      </c>
      <c r="O100" s="585" t="str">
        <f>IF(N100&gt;479,"Yes","NO")</f>
        <v>NO</v>
      </c>
      <c r="P100" s="1030" t="str">
        <f>IF(O100="Yes"," S","")</f>
        <v/>
      </c>
    </row>
    <row r="101" spans="2:18" ht="17.100000000000001" customHeight="1" thickBot="1" x14ac:dyDescent="0.3">
      <c r="B101" s="164">
        <v>17</v>
      </c>
      <c r="C101" s="963" t="s">
        <v>147</v>
      </c>
      <c r="D101" s="164">
        <v>1814</v>
      </c>
      <c r="E101" s="451" t="s">
        <v>17</v>
      </c>
      <c r="F101" s="986"/>
      <c r="G101" s="1093" t="s">
        <v>163</v>
      </c>
      <c r="H101" s="737"/>
      <c r="I101" s="15"/>
      <c r="J101" s="15"/>
      <c r="K101" s="15"/>
      <c r="L101" s="35"/>
      <c r="M101" s="164"/>
      <c r="N101" s="194">
        <f>SUM($H101:$M101)</f>
        <v>0</v>
      </c>
      <c r="O101" s="582" t="str">
        <f>IF(N101&gt;479,"Yes","NO")</f>
        <v>NO</v>
      </c>
      <c r="P101" s="929" t="str">
        <f>IF(O101="Yes"," S","")</f>
        <v/>
      </c>
    </row>
    <row r="102" spans="2:18" ht="30" customHeight="1" thickBot="1" x14ac:dyDescent="0.3">
      <c r="C102" s="978" t="s">
        <v>65</v>
      </c>
      <c r="D102" s="1244" t="s">
        <v>100</v>
      </c>
      <c r="E102" s="1210"/>
      <c r="F102" s="1210"/>
      <c r="G102" s="1210"/>
      <c r="H102" s="1210"/>
      <c r="I102" s="1210"/>
      <c r="J102" s="1210"/>
      <c r="K102" s="1210"/>
      <c r="L102" s="1210"/>
      <c r="M102" s="1211"/>
      <c r="O102" s="578"/>
      <c r="P102" s="48"/>
      <c r="Q102" s="48"/>
      <c r="R102" s="31"/>
    </row>
    <row r="103" spans="2:18" ht="17.25" thickBot="1" x14ac:dyDescent="0.3">
      <c r="C103" s="961"/>
      <c r="D103" s="100"/>
      <c r="E103" s="453"/>
      <c r="F103" s="146"/>
      <c r="G103" s="453"/>
      <c r="H103" s="100"/>
      <c r="I103" s="162"/>
      <c r="J103" s="100"/>
      <c r="K103" s="100"/>
      <c r="L103" s="100"/>
      <c r="M103" s="100"/>
      <c r="P103" s="31"/>
      <c r="Q103" s="31"/>
      <c r="R103" s="31"/>
    </row>
    <row r="104" spans="2:18" ht="21.75" thickBot="1" x14ac:dyDescent="0.3">
      <c r="C104" s="1227" t="s">
        <v>122</v>
      </c>
      <c r="D104" s="1195"/>
      <c r="E104" s="1195"/>
      <c r="F104" s="1195"/>
      <c r="G104" s="1195"/>
      <c r="H104" s="1195"/>
      <c r="I104" s="1195"/>
      <c r="J104" s="1195"/>
      <c r="K104" s="1195"/>
      <c r="L104" s="551" t="s">
        <v>130</v>
      </c>
      <c r="N104" s="1216" t="s">
        <v>219</v>
      </c>
      <c r="O104" s="1217"/>
      <c r="P104" s="853">
        <v>600</v>
      </c>
      <c r="Q104" s="31"/>
      <c r="R104" s="31"/>
    </row>
    <row r="105" spans="2:18" ht="26.25" thickBot="1" x14ac:dyDescent="0.3">
      <c r="B105" s="722" t="s">
        <v>168</v>
      </c>
      <c r="C105" s="979" t="s">
        <v>0</v>
      </c>
      <c r="D105" s="564" t="s">
        <v>1</v>
      </c>
      <c r="E105" s="450" t="s">
        <v>2</v>
      </c>
      <c r="F105" s="257" t="s">
        <v>109</v>
      </c>
      <c r="G105" s="667" t="s">
        <v>167</v>
      </c>
      <c r="H105" s="101" t="s">
        <v>3</v>
      </c>
      <c r="I105" s="16" t="s">
        <v>4</v>
      </c>
      <c r="J105" s="16" t="s">
        <v>5</v>
      </c>
      <c r="K105" s="16" t="s">
        <v>6</v>
      </c>
      <c r="L105" s="16" t="s">
        <v>7</v>
      </c>
      <c r="M105" s="16" t="s">
        <v>8</v>
      </c>
      <c r="N105" s="83" t="s">
        <v>85</v>
      </c>
      <c r="O105" s="591" t="s">
        <v>80</v>
      </c>
      <c r="P105" s="418" t="s">
        <v>62</v>
      </c>
      <c r="Q105" s="31"/>
      <c r="R105" s="31"/>
    </row>
    <row r="106" spans="2:18" ht="17.100000000000001" customHeight="1" thickBot="1" x14ac:dyDescent="0.3">
      <c r="B106" s="131">
        <v>5</v>
      </c>
      <c r="C106" s="963" t="s">
        <v>138</v>
      </c>
      <c r="D106" s="605">
        <v>1079</v>
      </c>
      <c r="E106" s="451" t="s">
        <v>14</v>
      </c>
      <c r="F106" s="250"/>
      <c r="G106" s="646" t="s">
        <v>164</v>
      </c>
      <c r="H106" s="39">
        <v>93</v>
      </c>
      <c r="I106" s="97">
        <v>92</v>
      </c>
      <c r="J106" s="97">
        <v>93</v>
      </c>
      <c r="K106" s="97">
        <v>90</v>
      </c>
      <c r="L106" s="97">
        <v>93</v>
      </c>
      <c r="M106" s="97">
        <v>88</v>
      </c>
      <c r="N106" s="196">
        <f>SUM($H106:$M106)</f>
        <v>549</v>
      </c>
      <c r="O106" s="1287"/>
      <c r="P106" s="1288"/>
      <c r="Q106" s="31"/>
      <c r="R106" s="31"/>
    </row>
    <row r="107" spans="2:18" ht="17.100000000000001" customHeight="1" x14ac:dyDescent="0.25">
      <c r="B107" s="45">
        <v>30</v>
      </c>
      <c r="C107" s="961" t="s">
        <v>137</v>
      </c>
      <c r="D107" s="606">
        <v>1506</v>
      </c>
      <c r="E107" s="454" t="s">
        <v>15</v>
      </c>
      <c r="F107" s="413"/>
      <c r="G107" s="648" t="s">
        <v>164</v>
      </c>
      <c r="H107" s="715">
        <v>84</v>
      </c>
      <c r="I107" s="96">
        <v>90</v>
      </c>
      <c r="J107" s="96">
        <v>84</v>
      </c>
      <c r="K107" s="96">
        <v>83</v>
      </c>
      <c r="L107" s="96">
        <v>85</v>
      </c>
      <c r="M107" s="103">
        <v>82</v>
      </c>
      <c r="N107" s="215">
        <f>SUM($H107:$M107)</f>
        <v>508</v>
      </c>
      <c r="O107" s="624" t="str">
        <f>IF(N107&gt;529,"Yes","NO")</f>
        <v>NO</v>
      </c>
      <c r="P107" s="930" t="str">
        <f>IF(O107="Yes"," M","")</f>
        <v/>
      </c>
      <c r="Q107" s="31"/>
      <c r="R107" s="31"/>
    </row>
    <row r="108" spans="2:18" ht="17.100000000000001" customHeight="1" thickBot="1" x14ac:dyDescent="0.3">
      <c r="B108" s="30">
        <v>4</v>
      </c>
      <c r="C108" s="960" t="s">
        <v>151</v>
      </c>
      <c r="D108" s="626">
        <v>1942</v>
      </c>
      <c r="E108" s="449" t="s">
        <v>15</v>
      </c>
      <c r="F108" s="414"/>
      <c r="G108" s="643" t="s">
        <v>164</v>
      </c>
      <c r="H108" s="39"/>
      <c r="I108" s="97"/>
      <c r="J108" s="97"/>
      <c r="K108" s="97"/>
      <c r="L108" s="97"/>
      <c r="M108" s="97"/>
      <c r="N108" s="194">
        <f>SUM($H108:$M108)</f>
        <v>0</v>
      </c>
      <c r="O108" s="583" t="str">
        <f>IF(N108&gt;529,"Yes","NO")</f>
        <v>NO</v>
      </c>
      <c r="P108" s="912" t="str">
        <f>IF(O108="Yes"," M","")</f>
        <v/>
      </c>
      <c r="Q108" s="31"/>
      <c r="R108" s="31"/>
    </row>
    <row r="109" spans="2:18" ht="17.100000000000001" customHeight="1" x14ac:dyDescent="0.25">
      <c r="B109" s="28"/>
      <c r="C109" s="966"/>
      <c r="D109" s="627"/>
      <c r="E109" s="447" t="s">
        <v>16</v>
      </c>
      <c r="F109" s="420"/>
      <c r="G109" s="670"/>
      <c r="H109" s="95"/>
      <c r="I109" s="96"/>
      <c r="J109" s="96"/>
      <c r="K109" s="96"/>
      <c r="L109" s="96"/>
      <c r="M109" s="96"/>
      <c r="N109" s="216">
        <f t="shared" ref="N109:N114" si="14">SUM($H109:$M109)</f>
        <v>0</v>
      </c>
      <c r="O109" s="584" t="str">
        <f>IF(N109&gt;509,"Yes","NO")</f>
        <v>NO</v>
      </c>
      <c r="P109" s="931"/>
      <c r="Q109" s="31"/>
      <c r="R109" s="31"/>
    </row>
    <row r="110" spans="2:18" ht="17.100000000000001" customHeight="1" x14ac:dyDescent="0.25">
      <c r="B110" s="79"/>
      <c r="C110" s="967"/>
      <c r="D110" s="628"/>
      <c r="E110" s="455" t="s">
        <v>16</v>
      </c>
      <c r="F110" s="420"/>
      <c r="G110" s="663"/>
      <c r="H110" s="95"/>
      <c r="I110" s="96"/>
      <c r="J110" s="96"/>
      <c r="K110" s="96"/>
      <c r="L110" s="96"/>
      <c r="M110" s="96"/>
      <c r="N110" s="216">
        <f t="shared" si="14"/>
        <v>0</v>
      </c>
      <c r="O110" s="584" t="str">
        <f>IF(N110&gt;509,"Yes","NO")</f>
        <v>NO</v>
      </c>
      <c r="P110" s="930" t="str">
        <f>IF(O110="Yes"," G","")</f>
        <v/>
      </c>
      <c r="Q110" s="31"/>
      <c r="R110" s="31"/>
    </row>
    <row r="111" spans="2:18" ht="17.100000000000001" customHeight="1" thickBot="1" x14ac:dyDescent="0.3">
      <c r="B111" s="46"/>
      <c r="C111" s="960"/>
      <c r="D111" s="626"/>
      <c r="E111" s="449" t="s">
        <v>16</v>
      </c>
      <c r="F111" s="414"/>
      <c r="G111" s="669"/>
      <c r="H111" s="170"/>
      <c r="I111" s="97"/>
      <c r="J111" s="97"/>
      <c r="K111" s="97"/>
      <c r="L111" s="97"/>
      <c r="M111" s="97"/>
      <c r="N111" s="194">
        <f t="shared" si="14"/>
        <v>0</v>
      </c>
      <c r="O111" s="582" t="str">
        <f>IF(N111&gt;509,"Yes","NO")</f>
        <v>NO</v>
      </c>
      <c r="P111" s="912" t="str">
        <f>IF(O111="Yes"," G","")</f>
        <v/>
      </c>
      <c r="Q111" s="31"/>
      <c r="R111" s="31"/>
    </row>
    <row r="112" spans="2:18" ht="17.100000000000001" customHeight="1" x14ac:dyDescent="0.25">
      <c r="B112" s="45"/>
      <c r="C112" s="967"/>
      <c r="D112" s="628"/>
      <c r="E112" s="455" t="s">
        <v>17</v>
      </c>
      <c r="F112" s="413"/>
      <c r="G112" s="670"/>
      <c r="H112" s="95"/>
      <c r="I112" s="96"/>
      <c r="J112" s="96"/>
      <c r="K112" s="96"/>
      <c r="L112" s="96"/>
      <c r="M112" s="96"/>
      <c r="N112" s="216">
        <f t="shared" si="14"/>
        <v>0</v>
      </c>
      <c r="O112" s="584" t="str">
        <f>IF(N112&gt;479,"Yes","NO")</f>
        <v>NO</v>
      </c>
      <c r="P112" s="932" t="str">
        <f>IF(O112="Yes"," S","")</f>
        <v/>
      </c>
      <c r="Q112" s="31"/>
      <c r="R112" s="31"/>
    </row>
    <row r="113" spans="2:18" ht="17.100000000000001" customHeight="1" x14ac:dyDescent="0.25">
      <c r="B113" s="79"/>
      <c r="C113" s="967"/>
      <c r="D113" s="628"/>
      <c r="E113" s="455" t="s">
        <v>17</v>
      </c>
      <c r="F113" s="420"/>
      <c r="G113" s="668"/>
      <c r="H113" s="95"/>
      <c r="I113" s="96"/>
      <c r="J113" s="96"/>
      <c r="K113" s="96"/>
      <c r="L113" s="96"/>
      <c r="M113" s="96"/>
      <c r="N113" s="216">
        <f t="shared" si="14"/>
        <v>0</v>
      </c>
      <c r="O113" s="585" t="str">
        <f>IF(N113&gt;479,"Yes","NO")</f>
        <v>NO</v>
      </c>
      <c r="P113" s="933" t="str">
        <f>IF(O113="Yes"," S","")</f>
        <v/>
      </c>
      <c r="Q113" s="31"/>
      <c r="R113" s="31"/>
    </row>
    <row r="114" spans="2:18" ht="17.100000000000001" customHeight="1" thickBot="1" x14ac:dyDescent="0.3">
      <c r="B114" s="30"/>
      <c r="C114" s="960"/>
      <c r="D114" s="626"/>
      <c r="E114" s="449" t="s">
        <v>17</v>
      </c>
      <c r="F114" s="414"/>
      <c r="G114" s="666"/>
      <c r="H114" s="170"/>
      <c r="I114" s="97"/>
      <c r="J114" s="97"/>
      <c r="K114" s="97"/>
      <c r="L114" s="97"/>
      <c r="M114" s="97"/>
      <c r="N114" s="194">
        <f t="shared" si="14"/>
        <v>0</v>
      </c>
      <c r="O114" s="582" t="str">
        <f>IF(N114&gt;479,"Yes","NO")</f>
        <v>NO</v>
      </c>
      <c r="P114" s="912" t="str">
        <f>IF(O114="Yes"," S","")</f>
        <v/>
      </c>
      <c r="Q114" s="31"/>
      <c r="R114" s="31"/>
    </row>
    <row r="115" spans="2:18" ht="24" customHeight="1" thickBot="1" x14ac:dyDescent="0.3">
      <c r="C115" s="978" t="s">
        <v>65</v>
      </c>
      <c r="D115" s="1209" t="s">
        <v>125</v>
      </c>
      <c r="E115" s="1210"/>
      <c r="F115" s="1210"/>
      <c r="G115" s="1210"/>
      <c r="H115" s="1210"/>
      <c r="I115" s="1210"/>
      <c r="J115" s="1210"/>
      <c r="K115" s="1210"/>
      <c r="L115" s="1210"/>
      <c r="M115" s="1211"/>
      <c r="P115" s="31"/>
      <c r="Q115" s="31"/>
      <c r="R115" s="31"/>
    </row>
    <row r="116" spans="2:18" ht="17.25" customHeight="1" thickBot="1" x14ac:dyDescent="0.3">
      <c r="C116" s="977"/>
      <c r="D116" s="558"/>
      <c r="E116" s="559"/>
      <c r="F116" s="559"/>
      <c r="G116" s="558"/>
      <c r="H116" s="559"/>
      <c r="I116" s="559"/>
      <c r="J116" s="559"/>
      <c r="K116" s="559"/>
      <c r="L116" s="559"/>
      <c r="M116" s="559"/>
      <c r="O116" s="578"/>
      <c r="P116" s="31"/>
      <c r="Q116" s="31"/>
    </row>
    <row r="117" spans="2:18" ht="25.5" customHeight="1" thickBot="1" x14ac:dyDescent="0.3">
      <c r="C117" s="1227" t="s">
        <v>115</v>
      </c>
      <c r="D117" s="1195"/>
      <c r="E117" s="1195"/>
      <c r="F117" s="1195"/>
      <c r="G117" s="1195"/>
      <c r="H117" s="1195"/>
      <c r="I117" s="1195"/>
      <c r="J117" s="1195"/>
      <c r="K117" s="1195"/>
      <c r="L117" s="551" t="s">
        <v>130</v>
      </c>
      <c r="N117" s="1216" t="s">
        <v>219</v>
      </c>
      <c r="O117" s="1217"/>
      <c r="P117" s="853">
        <v>600</v>
      </c>
      <c r="Q117" s="31"/>
    </row>
    <row r="118" spans="2:18" ht="29.25" customHeight="1" thickBot="1" x14ac:dyDescent="0.3">
      <c r="B118" s="722" t="s">
        <v>168</v>
      </c>
      <c r="C118" s="979" t="s">
        <v>0</v>
      </c>
      <c r="D118" s="256" t="s">
        <v>1</v>
      </c>
      <c r="E118" s="450" t="s">
        <v>2</v>
      </c>
      <c r="F118" s="257" t="s">
        <v>109</v>
      </c>
      <c r="G118" s="667" t="s">
        <v>167</v>
      </c>
      <c r="H118" s="101" t="s">
        <v>3</v>
      </c>
      <c r="I118" s="16" t="s">
        <v>4</v>
      </c>
      <c r="J118" s="16" t="s">
        <v>5</v>
      </c>
      <c r="K118" s="16" t="s">
        <v>6</v>
      </c>
      <c r="L118" s="16" t="s">
        <v>7</v>
      </c>
      <c r="M118" s="16" t="s">
        <v>8</v>
      </c>
      <c r="N118" s="83" t="s">
        <v>85</v>
      </c>
      <c r="O118" s="591" t="s">
        <v>80</v>
      </c>
      <c r="P118" s="418" t="s">
        <v>62</v>
      </c>
      <c r="Q118" s="31"/>
    </row>
    <row r="119" spans="2:18" ht="17.25" customHeight="1" thickBot="1" x14ac:dyDescent="0.3">
      <c r="B119" s="131"/>
      <c r="C119" s="980"/>
      <c r="D119" s="254"/>
      <c r="E119" s="1002" t="s">
        <v>14</v>
      </c>
      <c r="F119" s="250"/>
      <c r="G119" s="667"/>
      <c r="H119" s="111"/>
      <c r="I119" s="12"/>
      <c r="J119" s="12"/>
      <c r="K119" s="12"/>
      <c r="L119" s="12"/>
      <c r="M119" s="12"/>
      <c r="N119" s="196">
        <f>SUM($H119:$M119)</f>
        <v>0</v>
      </c>
      <c r="O119" s="1287"/>
      <c r="P119" s="1288"/>
      <c r="Q119" s="31"/>
    </row>
    <row r="120" spans="2:18" ht="17.25" customHeight="1" x14ac:dyDescent="0.25">
      <c r="B120" s="45"/>
      <c r="C120" s="961"/>
      <c r="D120" s="255"/>
      <c r="E120" s="1003" t="s">
        <v>15</v>
      </c>
      <c r="F120" s="413"/>
      <c r="G120" s="668"/>
      <c r="H120" s="113"/>
      <c r="I120" s="3"/>
      <c r="J120" s="3"/>
      <c r="K120" s="3"/>
      <c r="L120" s="3"/>
      <c r="M120" s="3"/>
      <c r="N120" s="215">
        <f>SUM($H120:$M120)</f>
        <v>0</v>
      </c>
      <c r="O120" s="624" t="str">
        <f>IF(N120&gt;529,"Yes","NO")</f>
        <v>NO</v>
      </c>
      <c r="P120" s="930" t="str">
        <f>IF(O120="Yes"," M","")</f>
        <v/>
      </c>
      <c r="Q120" s="31"/>
    </row>
    <row r="121" spans="2:18" ht="17.25" customHeight="1" thickBot="1" x14ac:dyDescent="0.3">
      <c r="B121" s="30"/>
      <c r="C121" s="960"/>
      <c r="D121" s="30"/>
      <c r="E121" s="1004" t="s">
        <v>15</v>
      </c>
      <c r="F121" s="414"/>
      <c r="G121" s="666"/>
      <c r="H121" s="170"/>
      <c r="I121" s="97"/>
      <c r="J121" s="97"/>
      <c r="K121" s="97"/>
      <c r="L121" s="97"/>
      <c r="M121" s="97"/>
      <c r="N121" s="194">
        <f>SUM($H121:$M121)</f>
        <v>0</v>
      </c>
      <c r="O121" s="583" t="str">
        <f>IF(N121&gt;529,"Yes","NO")</f>
        <v>NO</v>
      </c>
      <c r="P121" s="912" t="str">
        <f>IF(O121="Yes"," M","")</f>
        <v/>
      </c>
      <c r="Q121" s="31"/>
    </row>
    <row r="122" spans="2:18" ht="17.25" customHeight="1" x14ac:dyDescent="0.25">
      <c r="B122" s="28"/>
      <c r="C122" s="961"/>
      <c r="D122" s="29"/>
      <c r="E122" s="1005" t="s">
        <v>16</v>
      </c>
      <c r="F122" s="420"/>
      <c r="G122" s="670"/>
      <c r="H122" s="95"/>
      <c r="I122" s="96"/>
      <c r="J122" s="96"/>
      <c r="K122" s="96"/>
      <c r="L122" s="96"/>
      <c r="M122" s="96"/>
      <c r="N122" s="216">
        <f t="shared" ref="N122:N124" si="15">SUM($H122:$M122)</f>
        <v>0</v>
      </c>
      <c r="O122" s="584" t="str">
        <f>IF(N122&gt;509,"Yes","NO")</f>
        <v>NO</v>
      </c>
      <c r="P122" s="930" t="str">
        <f>IF(O122="Yes"," G","")</f>
        <v/>
      </c>
      <c r="Q122" s="31"/>
    </row>
    <row r="123" spans="2:18" ht="17.25" customHeight="1" x14ac:dyDescent="0.25">
      <c r="B123" s="79"/>
      <c r="C123" s="967"/>
      <c r="D123" s="79"/>
      <c r="E123" s="1006" t="s">
        <v>16</v>
      </c>
      <c r="F123" s="420"/>
      <c r="G123" s="663"/>
      <c r="H123" s="95"/>
      <c r="I123" s="96"/>
      <c r="J123" s="96"/>
      <c r="K123" s="96"/>
      <c r="L123" s="96"/>
      <c r="M123" s="96"/>
      <c r="N123" s="216">
        <f t="shared" si="15"/>
        <v>0</v>
      </c>
      <c r="O123" s="584" t="str">
        <f>IF(N123&gt;509,"Yes","NO")</f>
        <v>NO</v>
      </c>
      <c r="P123" s="930" t="str">
        <f>IF(O123="Yes"," G","")</f>
        <v/>
      </c>
      <c r="Q123" s="31"/>
    </row>
    <row r="124" spans="2:18" ht="17.25" customHeight="1" thickBot="1" x14ac:dyDescent="0.3">
      <c r="B124" s="46"/>
      <c r="C124" s="960"/>
      <c r="D124" s="30"/>
      <c r="E124" s="1004" t="s">
        <v>16</v>
      </c>
      <c r="F124" s="414"/>
      <c r="G124" s="669"/>
      <c r="H124" s="170"/>
      <c r="I124" s="97"/>
      <c r="J124" s="97"/>
      <c r="K124" s="97"/>
      <c r="L124" s="97"/>
      <c r="M124" s="97"/>
      <c r="N124" s="194">
        <f t="shared" si="15"/>
        <v>0</v>
      </c>
      <c r="O124" s="582" t="str">
        <f>IF(N124&gt;509,"Yes","NO")</f>
        <v>NO</v>
      </c>
      <c r="P124" s="912" t="str">
        <f>IF(O124="Yes"," G","")</f>
        <v/>
      </c>
      <c r="Q124" s="31"/>
    </row>
    <row r="125" spans="2:18" ht="17.25" customHeight="1" x14ac:dyDescent="0.25">
      <c r="B125" s="45">
        <v>25</v>
      </c>
      <c r="C125" s="967" t="s">
        <v>133</v>
      </c>
      <c r="D125" s="79">
        <v>1150</v>
      </c>
      <c r="E125" s="1006" t="s">
        <v>17</v>
      </c>
      <c r="F125" s="413"/>
      <c r="G125" s="1015" t="s">
        <v>164</v>
      </c>
      <c r="H125" s="95">
        <v>61</v>
      </c>
      <c r="I125" s="96">
        <v>82</v>
      </c>
      <c r="J125" s="96">
        <v>76</v>
      </c>
      <c r="K125" s="96">
        <v>77</v>
      </c>
      <c r="L125" s="96">
        <v>75</v>
      </c>
      <c r="M125" s="96">
        <v>67</v>
      </c>
      <c r="N125" s="216">
        <f>SUM($H125:$M125)</f>
        <v>438</v>
      </c>
      <c r="O125" s="584">
        <v>67</v>
      </c>
      <c r="P125" s="932" t="str">
        <f>IF(O125="Yes"," S","")</f>
        <v/>
      </c>
      <c r="Q125" s="31"/>
    </row>
    <row r="126" spans="2:18" ht="17.25" customHeight="1" x14ac:dyDescent="0.25">
      <c r="B126" s="79">
        <v>41</v>
      </c>
      <c r="C126" s="967" t="s">
        <v>244</v>
      </c>
      <c r="D126" s="79">
        <v>2014</v>
      </c>
      <c r="E126" s="1006" t="s">
        <v>17</v>
      </c>
      <c r="F126" s="420"/>
      <c r="G126" s="1016" t="s">
        <v>164</v>
      </c>
      <c r="H126" s="95">
        <v>80</v>
      </c>
      <c r="I126" s="96">
        <v>76</v>
      </c>
      <c r="J126" s="96">
        <v>70</v>
      </c>
      <c r="K126" s="96">
        <v>72</v>
      </c>
      <c r="L126" s="96">
        <v>70</v>
      </c>
      <c r="M126" s="96">
        <v>66</v>
      </c>
      <c r="N126" s="216">
        <f>SUM($H126:$M126)</f>
        <v>434</v>
      </c>
      <c r="O126" s="585" t="str">
        <f>IF(N126&gt;479,"Yes","NO")</f>
        <v>NO</v>
      </c>
      <c r="P126" s="933" t="str">
        <f>IF(O126="Yes"," S","")</f>
        <v/>
      </c>
      <c r="Q126" s="31"/>
    </row>
    <row r="127" spans="2:18" ht="17.25" customHeight="1" thickBot="1" x14ac:dyDescent="0.3">
      <c r="B127" s="30">
        <v>32</v>
      </c>
      <c r="C127" s="960" t="s">
        <v>172</v>
      </c>
      <c r="D127" s="30">
        <v>1927</v>
      </c>
      <c r="E127" s="1004" t="s">
        <v>17</v>
      </c>
      <c r="F127" s="414"/>
      <c r="G127" s="954" t="s">
        <v>164</v>
      </c>
      <c r="H127" s="170">
        <v>66</v>
      </c>
      <c r="I127" s="97">
        <v>67</v>
      </c>
      <c r="J127" s="97">
        <v>65</v>
      </c>
      <c r="K127" s="97">
        <v>41</v>
      </c>
      <c r="L127" s="97">
        <v>55</v>
      </c>
      <c r="M127" s="97">
        <v>55</v>
      </c>
      <c r="N127" s="194">
        <f>SUM($H127:$M127)</f>
        <v>349</v>
      </c>
      <c r="O127" s="582" t="str">
        <f>IF(N127&gt;479,"Yes","NO")</f>
        <v>NO</v>
      </c>
      <c r="P127" s="912" t="str">
        <f>IF(O127="Yes"," S","")</f>
        <v/>
      </c>
      <c r="Q127" s="31"/>
    </row>
    <row r="128" spans="2:18" ht="23.25" customHeight="1" thickBot="1" x14ac:dyDescent="0.3">
      <c r="C128" s="978" t="s">
        <v>65</v>
      </c>
      <c r="D128" s="1209">
        <v>0</v>
      </c>
      <c r="E128" s="1210"/>
      <c r="F128" s="1210"/>
      <c r="G128" s="1210"/>
      <c r="H128" s="1210"/>
      <c r="I128" s="1210"/>
      <c r="J128" s="1210"/>
      <c r="K128" s="1210"/>
      <c r="L128" s="1210"/>
      <c r="M128" s="1211"/>
      <c r="O128" s="578"/>
      <c r="P128" s="31"/>
      <c r="Q128" s="31"/>
    </row>
    <row r="129" spans="2:17" ht="17.25" customHeight="1" thickBot="1" x14ac:dyDescent="0.3">
      <c r="C129" s="977"/>
      <c r="D129" s="558"/>
      <c r="E129" s="559"/>
      <c r="F129" s="559"/>
      <c r="G129" s="558"/>
      <c r="H129" s="559"/>
      <c r="I129" s="559"/>
      <c r="J129" s="559"/>
      <c r="K129" s="559"/>
      <c r="L129" s="559"/>
      <c r="M129" s="559"/>
      <c r="O129" s="578"/>
      <c r="P129" s="31"/>
      <c r="Q129" s="31"/>
    </row>
    <row r="130" spans="2:17" ht="25.5" customHeight="1" thickBot="1" x14ac:dyDescent="0.3">
      <c r="C130" s="1227" t="s">
        <v>116</v>
      </c>
      <c r="D130" s="1195"/>
      <c r="E130" s="1195"/>
      <c r="F130" s="1195"/>
      <c r="G130" s="1195"/>
      <c r="H130" s="1195"/>
      <c r="I130" s="1195"/>
      <c r="J130" s="1195"/>
      <c r="K130" s="1195"/>
      <c r="L130" s="551" t="s">
        <v>131</v>
      </c>
      <c r="O130" s="578"/>
      <c r="P130" s="31"/>
      <c r="Q130" s="31"/>
    </row>
    <row r="131" spans="2:17" ht="24" hidden="1" customHeight="1" thickBot="1" x14ac:dyDescent="0.3">
      <c r="B131" s="722" t="s">
        <v>168</v>
      </c>
      <c r="C131" s="979" t="s">
        <v>0</v>
      </c>
      <c r="D131" s="256" t="s">
        <v>1</v>
      </c>
      <c r="E131" s="450" t="s">
        <v>2</v>
      </c>
      <c r="F131" s="257" t="s">
        <v>109</v>
      </c>
      <c r="G131" s="667" t="s">
        <v>167</v>
      </c>
      <c r="H131" s="101" t="s">
        <v>3</v>
      </c>
      <c r="I131" s="16" t="s">
        <v>4</v>
      </c>
      <c r="J131" s="16" t="s">
        <v>5</v>
      </c>
      <c r="K131" s="16" t="s">
        <v>6</v>
      </c>
      <c r="L131" s="16" t="s">
        <v>7</v>
      </c>
      <c r="M131" s="16" t="s">
        <v>8</v>
      </c>
      <c r="N131" s="83" t="s">
        <v>85</v>
      </c>
      <c r="O131" s="591" t="s">
        <v>80</v>
      </c>
      <c r="P131" s="418" t="s">
        <v>62</v>
      </c>
      <c r="Q131" s="31"/>
    </row>
    <row r="132" spans="2:17" ht="17.25" hidden="1" customHeight="1" thickBot="1" x14ac:dyDescent="0.3">
      <c r="B132" s="131"/>
      <c r="C132" s="980"/>
      <c r="D132" s="254"/>
      <c r="E132" s="451" t="s">
        <v>14</v>
      </c>
      <c r="F132" s="250"/>
      <c r="G132" s="667"/>
      <c r="H132" s="111"/>
      <c r="I132" s="12"/>
      <c r="J132" s="12"/>
      <c r="K132" s="12"/>
      <c r="L132" s="12"/>
      <c r="M132" s="12"/>
      <c r="N132" s="196">
        <f>SUM($H132:$M132)</f>
        <v>0</v>
      </c>
      <c r="O132" s="1287"/>
      <c r="P132" s="1288"/>
      <c r="Q132" s="31"/>
    </row>
    <row r="133" spans="2:17" ht="17.25" hidden="1" customHeight="1" x14ac:dyDescent="0.25">
      <c r="B133" s="45"/>
      <c r="C133" s="961"/>
      <c r="D133" s="255"/>
      <c r="E133" s="454" t="s">
        <v>15</v>
      </c>
      <c r="F133" s="413"/>
      <c r="G133" s="668"/>
      <c r="H133" s="113"/>
      <c r="I133" s="3"/>
      <c r="J133" s="3"/>
      <c r="K133" s="3"/>
      <c r="L133" s="3"/>
      <c r="M133" s="3"/>
      <c r="N133" s="215">
        <f>SUM($H133:$M133)</f>
        <v>0</v>
      </c>
      <c r="O133" s="624" t="str">
        <f>IF(N133&gt;529,"Yes","NO")</f>
        <v>NO</v>
      </c>
      <c r="P133" s="237" t="str">
        <f>IF(O133="Yes"," M","")</f>
        <v/>
      </c>
      <c r="Q133" s="31"/>
    </row>
    <row r="134" spans="2:17" ht="17.25" hidden="1" customHeight="1" thickBot="1" x14ac:dyDescent="0.3">
      <c r="B134" s="30"/>
      <c r="C134" s="960"/>
      <c r="D134" s="30"/>
      <c r="E134" s="449" t="s">
        <v>15</v>
      </c>
      <c r="F134" s="414"/>
      <c r="G134" s="666"/>
      <c r="H134" s="170"/>
      <c r="I134" s="97"/>
      <c r="J134" s="97"/>
      <c r="K134" s="97"/>
      <c r="L134" s="97"/>
      <c r="M134" s="97"/>
      <c r="N134" s="194">
        <f>SUM($H134:$M134)</f>
        <v>0</v>
      </c>
      <c r="O134" s="583" t="str">
        <f>IF(N134&gt;529,"Yes","NO")</f>
        <v>NO</v>
      </c>
      <c r="P134" s="91" t="str">
        <f>IF(O134="Yes"," M","")</f>
        <v/>
      </c>
      <c r="Q134" s="31"/>
    </row>
    <row r="135" spans="2:17" ht="17.25" hidden="1" customHeight="1" x14ac:dyDescent="0.25">
      <c r="B135" s="28"/>
      <c r="C135" s="961"/>
      <c r="D135" s="29"/>
      <c r="E135" s="447" t="s">
        <v>16</v>
      </c>
      <c r="F135" s="420"/>
      <c r="G135" s="670"/>
      <c r="H135" s="95"/>
      <c r="I135" s="96"/>
      <c r="J135" s="96"/>
      <c r="K135" s="96"/>
      <c r="L135" s="96"/>
      <c r="M135" s="96"/>
      <c r="N135" s="216">
        <f t="shared" ref="N135:N140" si="16">SUM($H135:$M135)</f>
        <v>0</v>
      </c>
      <c r="O135" s="584" t="str">
        <f>IF(N135&gt;509,"Yes","NO")</f>
        <v>NO</v>
      </c>
      <c r="P135" s="237" t="str">
        <f>IF(O135="Yes"," G","")</f>
        <v/>
      </c>
      <c r="Q135" s="31"/>
    </row>
    <row r="136" spans="2:17" ht="17.25" hidden="1" customHeight="1" x14ac:dyDescent="0.25">
      <c r="B136" s="79"/>
      <c r="C136" s="967"/>
      <c r="D136" s="79"/>
      <c r="E136" s="455" t="s">
        <v>16</v>
      </c>
      <c r="F136" s="420"/>
      <c r="G136" s="663"/>
      <c r="H136" s="95"/>
      <c r="I136" s="96"/>
      <c r="J136" s="96"/>
      <c r="K136" s="96"/>
      <c r="L136" s="96"/>
      <c r="M136" s="96"/>
      <c r="N136" s="216">
        <f t="shared" si="16"/>
        <v>0</v>
      </c>
      <c r="O136" s="584" t="str">
        <f>IF(N136&gt;509,"Yes","NO")</f>
        <v>NO</v>
      </c>
      <c r="P136" s="237" t="str">
        <f>IF(O136="Yes"," G","")</f>
        <v/>
      </c>
      <c r="Q136" s="31"/>
    </row>
    <row r="137" spans="2:17" ht="17.25" hidden="1" customHeight="1" thickBot="1" x14ac:dyDescent="0.3">
      <c r="B137" s="46"/>
      <c r="C137" s="960"/>
      <c r="D137" s="30"/>
      <c r="E137" s="449" t="s">
        <v>16</v>
      </c>
      <c r="F137" s="414"/>
      <c r="G137" s="669"/>
      <c r="H137" s="170"/>
      <c r="I137" s="97"/>
      <c r="J137" s="97"/>
      <c r="K137" s="97"/>
      <c r="L137" s="97"/>
      <c r="M137" s="97"/>
      <c r="N137" s="194">
        <f t="shared" si="16"/>
        <v>0</v>
      </c>
      <c r="O137" s="582" t="str">
        <f>IF(N137&gt;509,"Yes","NO")</f>
        <v>NO</v>
      </c>
      <c r="P137" s="91" t="str">
        <f>IF(O137="Yes"," G","")</f>
        <v/>
      </c>
      <c r="Q137" s="31"/>
    </row>
    <row r="138" spans="2:17" ht="17.25" hidden="1" customHeight="1" x14ac:dyDescent="0.25">
      <c r="B138" s="45"/>
      <c r="C138" s="967"/>
      <c r="D138" s="79"/>
      <c r="E138" s="455" t="s">
        <v>17</v>
      </c>
      <c r="F138" s="413"/>
      <c r="G138" s="670"/>
      <c r="H138" s="95"/>
      <c r="I138" s="96"/>
      <c r="J138" s="96"/>
      <c r="K138" s="96"/>
      <c r="L138" s="96"/>
      <c r="M138" s="96"/>
      <c r="N138" s="216">
        <f t="shared" si="16"/>
        <v>0</v>
      </c>
      <c r="O138" s="584" t="str">
        <f>IF(N138&gt;479,"Yes","NO")</f>
        <v>NO</v>
      </c>
      <c r="P138" s="421" t="str">
        <f>IF(O138="Yes"," S","")</f>
        <v/>
      </c>
      <c r="Q138" s="31"/>
    </row>
    <row r="139" spans="2:17" ht="17.25" hidden="1" customHeight="1" x14ac:dyDescent="0.25">
      <c r="B139" s="79"/>
      <c r="C139" s="967"/>
      <c r="D139" s="79"/>
      <c r="E139" s="455" t="s">
        <v>17</v>
      </c>
      <c r="F139" s="420"/>
      <c r="G139" s="668"/>
      <c r="H139" s="95"/>
      <c r="I139" s="96"/>
      <c r="J139" s="96"/>
      <c r="K139" s="96"/>
      <c r="L139" s="96"/>
      <c r="M139" s="96"/>
      <c r="N139" s="216">
        <f t="shared" si="16"/>
        <v>0</v>
      </c>
      <c r="O139" s="585" t="str">
        <f>IF(N139&gt;479,"Yes","NO")</f>
        <v>NO</v>
      </c>
      <c r="P139" s="92" t="str">
        <f>IF(O139="Yes"," S","")</f>
        <v/>
      </c>
      <c r="Q139" s="31"/>
    </row>
    <row r="140" spans="2:17" ht="17.25" hidden="1" customHeight="1" thickBot="1" x14ac:dyDescent="0.3">
      <c r="B140" s="30"/>
      <c r="C140" s="960"/>
      <c r="D140" s="30"/>
      <c r="E140" s="449" t="s">
        <v>17</v>
      </c>
      <c r="F140" s="414"/>
      <c r="G140" s="666"/>
      <c r="H140" s="170"/>
      <c r="I140" s="97"/>
      <c r="J140" s="97"/>
      <c r="K140" s="97"/>
      <c r="L140" s="97"/>
      <c r="M140" s="97"/>
      <c r="N140" s="194">
        <f t="shared" si="16"/>
        <v>0</v>
      </c>
      <c r="O140" s="582" t="str">
        <f>IF(N140&gt;479,"Yes","NO")</f>
        <v>NO</v>
      </c>
      <c r="P140" s="91" t="str">
        <f>IF(O140="Yes"," S","")</f>
        <v/>
      </c>
      <c r="Q140" s="31"/>
    </row>
    <row r="141" spans="2:17" ht="24.75" hidden="1" customHeight="1" thickBot="1" x14ac:dyDescent="0.3">
      <c r="C141" s="978" t="s">
        <v>65</v>
      </c>
      <c r="D141" s="1209" t="s">
        <v>126</v>
      </c>
      <c r="E141" s="1210"/>
      <c r="F141" s="1210"/>
      <c r="G141" s="1210"/>
      <c r="H141" s="1210"/>
      <c r="I141" s="1210"/>
      <c r="J141" s="1210"/>
      <c r="K141" s="1210"/>
      <c r="L141" s="1210"/>
      <c r="M141" s="1211"/>
      <c r="O141" s="578"/>
      <c r="P141" s="31"/>
      <c r="Q141" s="31"/>
    </row>
    <row r="142" spans="2:17" ht="17.25" thickBot="1" x14ac:dyDescent="0.3">
      <c r="N142" s="31"/>
    </row>
    <row r="143" spans="2:17" ht="25.5" customHeight="1" thickBot="1" x14ac:dyDescent="0.3">
      <c r="C143" s="1218" t="s">
        <v>13</v>
      </c>
      <c r="D143" s="1219"/>
      <c r="E143" s="1219"/>
      <c r="F143" s="1219"/>
      <c r="G143" s="1219"/>
      <c r="H143" s="1219"/>
      <c r="I143" s="1219"/>
      <c r="J143" s="1219"/>
      <c r="K143" s="1219"/>
      <c r="L143" s="1220"/>
      <c r="M143" s="597" t="s">
        <v>132</v>
      </c>
      <c r="N143" s="861"/>
      <c r="O143" s="1230" t="s">
        <v>219</v>
      </c>
      <c r="P143" s="1231"/>
      <c r="Q143" s="853">
        <v>600</v>
      </c>
    </row>
    <row r="144" spans="2:17" ht="27.95" customHeight="1" thickBot="1" x14ac:dyDescent="0.3">
      <c r="B144" s="722" t="s">
        <v>168</v>
      </c>
      <c r="C144" s="979" t="s">
        <v>0</v>
      </c>
      <c r="D144" s="572" t="s">
        <v>1</v>
      </c>
      <c r="E144" s="451" t="s">
        <v>2</v>
      </c>
      <c r="F144" s="257" t="s">
        <v>109</v>
      </c>
      <c r="G144" s="646" t="s">
        <v>167</v>
      </c>
      <c r="H144" s="671" t="s">
        <v>95</v>
      </c>
      <c r="I144" s="672" t="s">
        <v>94</v>
      </c>
      <c r="J144" s="629" t="s">
        <v>38</v>
      </c>
      <c r="K144" s="36" t="s">
        <v>35</v>
      </c>
      <c r="L144" s="12" t="s">
        <v>36</v>
      </c>
      <c r="M144" s="112" t="s">
        <v>37</v>
      </c>
      <c r="N144" s="133" t="s">
        <v>38</v>
      </c>
      <c r="O144" s="592" t="s">
        <v>9</v>
      </c>
      <c r="P144" s="508" t="s">
        <v>80</v>
      </c>
      <c r="Q144" s="439" t="s">
        <v>62</v>
      </c>
    </row>
    <row r="145" spans="2:19" ht="17.100000000000001" customHeight="1" x14ac:dyDescent="0.25">
      <c r="B145" s="45">
        <v>11</v>
      </c>
      <c r="C145" s="961" t="s">
        <v>118</v>
      </c>
      <c r="D145" s="29">
        <v>1383</v>
      </c>
      <c r="E145" s="447" t="s">
        <v>14</v>
      </c>
      <c r="F145" s="409"/>
      <c r="G145" s="62" t="s">
        <v>163</v>
      </c>
      <c r="H145" s="41">
        <v>137</v>
      </c>
      <c r="I145" s="34">
        <v>138</v>
      </c>
      <c r="J145" s="62">
        <f>SUM($H145:$I145)</f>
        <v>275</v>
      </c>
      <c r="K145" s="38">
        <v>96</v>
      </c>
      <c r="L145" s="1">
        <v>97</v>
      </c>
      <c r="M145" s="26">
        <v>95</v>
      </c>
      <c r="N145" s="69">
        <f>SUM($K145:$M145)</f>
        <v>288</v>
      </c>
      <c r="O145" s="694">
        <f>$N145+$J145</f>
        <v>563</v>
      </c>
      <c r="P145" s="1168"/>
      <c r="Q145" s="1169"/>
    </row>
    <row r="146" spans="2:19" ht="17.100000000000001" customHeight="1" thickBot="1" x14ac:dyDescent="0.3">
      <c r="B146" s="46">
        <v>12</v>
      </c>
      <c r="C146" s="960" t="s">
        <v>136</v>
      </c>
      <c r="D146" s="626">
        <v>1194</v>
      </c>
      <c r="E146" s="449" t="s">
        <v>14</v>
      </c>
      <c r="F146" s="630"/>
      <c r="G146" s="63" t="s">
        <v>164</v>
      </c>
      <c r="H146" s="170">
        <v>133</v>
      </c>
      <c r="I146" s="76">
        <v>134</v>
      </c>
      <c r="J146" s="63">
        <f>SUM($H146:$I146)</f>
        <v>267</v>
      </c>
      <c r="K146" s="39">
        <v>91</v>
      </c>
      <c r="L146" s="97">
        <v>96</v>
      </c>
      <c r="M146" s="76">
        <v>92</v>
      </c>
      <c r="N146" s="63">
        <f>SUM($K146:$M146)</f>
        <v>279</v>
      </c>
      <c r="O146" s="1113">
        <f>$N146+$J146</f>
        <v>546</v>
      </c>
      <c r="P146" s="1170"/>
      <c r="Q146" s="1171"/>
    </row>
    <row r="147" spans="2:19" ht="17.100000000000001" customHeight="1" thickBot="1" x14ac:dyDescent="0.3">
      <c r="B147" s="131">
        <v>13</v>
      </c>
      <c r="C147" s="959" t="s">
        <v>146</v>
      </c>
      <c r="D147" s="131">
        <v>80</v>
      </c>
      <c r="E147" s="452" t="s">
        <v>15</v>
      </c>
      <c r="F147" s="180"/>
      <c r="G147" s="62" t="s">
        <v>164</v>
      </c>
      <c r="H147" s="41">
        <v>128</v>
      </c>
      <c r="I147" s="34">
        <v>120</v>
      </c>
      <c r="J147" s="62">
        <f t="shared" ref="J147:J153" si="17">SUM($H147:$I147)</f>
        <v>248</v>
      </c>
      <c r="K147" s="41">
        <v>84</v>
      </c>
      <c r="L147" s="5">
        <v>93</v>
      </c>
      <c r="M147" s="34">
        <v>79</v>
      </c>
      <c r="N147" s="62">
        <f t="shared" ref="N147:N153" si="18">SUM($K147:$M147)</f>
        <v>256</v>
      </c>
      <c r="O147" s="696">
        <f t="shared" ref="O147:O153" si="19">$N147+$J147</f>
        <v>504</v>
      </c>
      <c r="P147" s="389" t="str">
        <f>IF(O148&gt;564,"Yes","NO")</f>
        <v>NO</v>
      </c>
      <c r="Q147" s="934" t="str">
        <f t="shared" ref="Q147:Q148" si="20">IF(P147="Yes","M","")</f>
        <v/>
      </c>
    </row>
    <row r="148" spans="2:19" ht="17.100000000000001" customHeight="1" thickBot="1" x14ac:dyDescent="0.3">
      <c r="B148" s="30" t="s">
        <v>204</v>
      </c>
      <c r="C148" s="960" t="s">
        <v>205</v>
      </c>
      <c r="D148" s="30">
        <v>309</v>
      </c>
      <c r="E148" s="449" t="s">
        <v>15</v>
      </c>
      <c r="F148" s="176"/>
      <c r="G148" s="642"/>
      <c r="H148" s="38"/>
      <c r="I148" s="26"/>
      <c r="J148" s="63">
        <f t="shared" si="17"/>
        <v>0</v>
      </c>
      <c r="K148" s="170"/>
      <c r="L148" s="97"/>
      <c r="M148" s="171"/>
      <c r="N148" s="65">
        <f t="shared" si="18"/>
        <v>0</v>
      </c>
      <c r="O148" s="697">
        <f t="shared" si="19"/>
        <v>0</v>
      </c>
      <c r="P148" s="505" t="str">
        <f>IF(O150&gt;564,"Yes","NO")</f>
        <v>NO</v>
      </c>
      <c r="Q148" s="934" t="str">
        <f t="shared" si="20"/>
        <v/>
      </c>
    </row>
    <row r="149" spans="2:19" ht="17.100000000000001" customHeight="1" x14ac:dyDescent="0.25">
      <c r="B149" s="28">
        <v>15</v>
      </c>
      <c r="C149" s="961" t="s">
        <v>155</v>
      </c>
      <c r="D149" s="29">
        <v>380</v>
      </c>
      <c r="E149" s="454" t="s">
        <v>16</v>
      </c>
      <c r="F149" s="180"/>
      <c r="G149" s="639" t="s">
        <v>164</v>
      </c>
      <c r="H149" s="41">
        <v>105</v>
      </c>
      <c r="I149" s="34">
        <v>101</v>
      </c>
      <c r="J149" s="61">
        <f t="shared" si="17"/>
        <v>206</v>
      </c>
      <c r="K149" s="40">
        <v>57</v>
      </c>
      <c r="L149" s="3">
        <v>79</v>
      </c>
      <c r="M149" s="33">
        <v>72</v>
      </c>
      <c r="N149" s="62">
        <f t="shared" si="18"/>
        <v>208</v>
      </c>
      <c r="O149" s="696">
        <f t="shared" si="19"/>
        <v>414</v>
      </c>
      <c r="P149" s="365" t="str">
        <f>IF(O149&gt;529,"Yes","NO")</f>
        <v>NO</v>
      </c>
      <c r="Q149" s="934" t="str">
        <f>IF(P149="Yes","G","")</f>
        <v/>
      </c>
    </row>
    <row r="150" spans="2:19" ht="17.100000000000001" customHeight="1" thickBot="1" x14ac:dyDescent="0.3">
      <c r="B150" s="46"/>
      <c r="C150" s="960"/>
      <c r="D150" s="30"/>
      <c r="E150" s="449" t="s">
        <v>16</v>
      </c>
      <c r="F150" s="144"/>
      <c r="G150" s="643"/>
      <c r="H150" s="39"/>
      <c r="I150" s="76"/>
      <c r="J150" s="63">
        <f t="shared" si="17"/>
        <v>0</v>
      </c>
      <c r="K150" s="170"/>
      <c r="L150" s="97"/>
      <c r="M150" s="171"/>
      <c r="N150" s="63">
        <f t="shared" si="18"/>
        <v>0</v>
      </c>
      <c r="O150" s="695">
        <f t="shared" si="19"/>
        <v>0</v>
      </c>
      <c r="P150" s="300" t="str">
        <f>IF(O150&gt;529,"Yes","NO")</f>
        <v>NO</v>
      </c>
      <c r="Q150" s="935" t="str">
        <f>IF(P150="Yes","G","")</f>
        <v/>
      </c>
    </row>
    <row r="151" spans="2:19" ht="17.100000000000001" customHeight="1" x14ac:dyDescent="0.25">
      <c r="B151" s="131"/>
      <c r="C151" s="961"/>
      <c r="D151" s="29"/>
      <c r="E151" s="454" t="s">
        <v>17</v>
      </c>
      <c r="F151" s="411"/>
      <c r="G151" s="648"/>
      <c r="H151" s="40"/>
      <c r="I151" s="33"/>
      <c r="J151" s="69">
        <f t="shared" si="17"/>
        <v>0</v>
      </c>
      <c r="K151" s="38"/>
      <c r="L151" s="1"/>
      <c r="M151" s="26"/>
      <c r="N151" s="65">
        <f t="shared" si="18"/>
        <v>0</v>
      </c>
      <c r="O151" s="697">
        <f t="shared" si="19"/>
        <v>0</v>
      </c>
      <c r="P151" s="505" t="str">
        <f>IF(O151&gt;508,"Yes","NO")</f>
        <v>NO</v>
      </c>
      <c r="Q151" s="936" t="str">
        <f>IF(P151="Yes","S","")</f>
        <v/>
      </c>
    </row>
    <row r="152" spans="2:19" ht="17.100000000000001" customHeight="1" x14ac:dyDescent="0.25">
      <c r="B152" s="79">
        <v>18</v>
      </c>
      <c r="C152" s="967" t="s">
        <v>152</v>
      </c>
      <c r="D152" s="79">
        <v>1473</v>
      </c>
      <c r="E152" s="455" t="s">
        <v>17</v>
      </c>
      <c r="F152" s="735"/>
      <c r="G152" s="663"/>
      <c r="H152" s="115"/>
      <c r="I152" s="8"/>
      <c r="J152" s="65">
        <f t="shared" si="17"/>
        <v>0</v>
      </c>
      <c r="K152" s="115"/>
      <c r="L152" s="96"/>
      <c r="M152" s="8"/>
      <c r="N152" s="66">
        <f t="shared" si="18"/>
        <v>0</v>
      </c>
      <c r="O152" s="736">
        <f t="shared" si="19"/>
        <v>0</v>
      </c>
      <c r="P152" s="317" t="str">
        <f>IF(O152&gt;508,"Yes","NO")</f>
        <v>NO</v>
      </c>
      <c r="Q152" s="937" t="str">
        <f>IF(P152="Yes","S","")</f>
        <v/>
      </c>
    </row>
    <row r="153" spans="2:19" ht="17.100000000000001" customHeight="1" thickBot="1" x14ac:dyDescent="0.3">
      <c r="B153" s="30"/>
      <c r="C153" s="960"/>
      <c r="D153" s="30"/>
      <c r="E153" s="449" t="s">
        <v>17</v>
      </c>
      <c r="F153" s="144"/>
      <c r="G153" s="643"/>
      <c r="H153" s="39"/>
      <c r="I153" s="76"/>
      <c r="J153" s="63">
        <f t="shared" si="17"/>
        <v>0</v>
      </c>
      <c r="K153" s="39"/>
      <c r="L153" s="97"/>
      <c r="M153" s="76"/>
      <c r="N153" s="63">
        <f t="shared" si="18"/>
        <v>0</v>
      </c>
      <c r="O153" s="695">
        <f t="shared" si="19"/>
        <v>0</v>
      </c>
      <c r="P153" s="300" t="str">
        <f>IF(O153&gt;508,"Yes","NO")</f>
        <v>NO</v>
      </c>
      <c r="Q153" s="935" t="str">
        <f>IF(P153="Yes","S","")</f>
        <v/>
      </c>
    </row>
    <row r="154" spans="2:19" ht="24" customHeight="1" thickBot="1" x14ac:dyDescent="0.3">
      <c r="C154" s="971" t="s">
        <v>65</v>
      </c>
      <c r="D154" s="1212" t="s">
        <v>69</v>
      </c>
      <c r="E154" s="1213"/>
      <c r="F154" s="1213"/>
      <c r="G154" s="1213"/>
      <c r="H154" s="1213"/>
      <c r="I154" s="1213"/>
      <c r="J154" s="1214"/>
      <c r="K154" s="1213"/>
      <c r="L154" s="1213"/>
      <c r="M154" s="1213"/>
      <c r="N154" s="1215"/>
      <c r="O154" s="576" t="s">
        <v>10</v>
      </c>
    </row>
    <row r="155" spans="2:19" ht="17.25" thickBot="1" x14ac:dyDescent="0.3">
      <c r="M155" s="21" t="s">
        <v>10</v>
      </c>
      <c r="P155" s="21" t="s">
        <v>10</v>
      </c>
    </row>
    <row r="156" spans="2:19" ht="25.5" customHeight="1" thickBot="1" x14ac:dyDescent="0.3">
      <c r="C156" s="1284" t="s">
        <v>128</v>
      </c>
      <c r="D156" s="1285"/>
      <c r="E156" s="1285"/>
      <c r="F156" s="1285"/>
      <c r="G156" s="1285"/>
      <c r="H156" s="1285"/>
      <c r="I156" s="1285"/>
      <c r="J156" s="1285"/>
      <c r="K156" s="1285"/>
      <c r="L156" s="1285"/>
      <c r="M156" s="1285"/>
      <c r="N156" s="1286"/>
      <c r="O156" s="598" t="s">
        <v>54</v>
      </c>
      <c r="P156" s="1230" t="s">
        <v>219</v>
      </c>
      <c r="Q156" s="1231"/>
      <c r="R156" s="853">
        <v>600</v>
      </c>
    </row>
    <row r="157" spans="2:19" s="490" customFormat="1" ht="30" customHeight="1" thickBot="1" x14ac:dyDescent="0.3">
      <c r="B157" s="492"/>
      <c r="C157" s="981" t="s">
        <v>98</v>
      </c>
      <c r="D157" s="1258" t="s">
        <v>105</v>
      </c>
      <c r="E157" s="1259"/>
      <c r="F157" s="1259"/>
      <c r="G157" s="1259"/>
      <c r="H157" s="1260" t="s">
        <v>106</v>
      </c>
      <c r="I157" s="1261"/>
      <c r="J157" s="1261"/>
      <c r="K157" s="1262"/>
      <c r="L157" s="1258" t="s">
        <v>107</v>
      </c>
      <c r="M157" s="1259"/>
      <c r="N157" s="1259"/>
      <c r="O157" s="1266"/>
      <c r="P157" s="1289" t="s">
        <v>99</v>
      </c>
      <c r="Q157" s="1290"/>
      <c r="R157" s="1291"/>
    </row>
    <row r="158" spans="2:19" s="490" customFormat="1" ht="27" customHeight="1" thickBot="1" x14ac:dyDescent="0.3">
      <c r="B158" s="722" t="s">
        <v>168</v>
      </c>
      <c r="C158" s="979" t="s">
        <v>0</v>
      </c>
      <c r="D158" s="506" t="s">
        <v>1</v>
      </c>
      <c r="E158" s="543" t="s">
        <v>2</v>
      </c>
      <c r="F158" s="544" t="s">
        <v>109</v>
      </c>
      <c r="G158" s="675" t="s">
        <v>167</v>
      </c>
      <c r="H158" s="462" t="s">
        <v>101</v>
      </c>
      <c r="I158" s="673" t="s">
        <v>101</v>
      </c>
      <c r="J158" s="547" t="s">
        <v>38</v>
      </c>
      <c r="K158" s="545" t="s">
        <v>102</v>
      </c>
      <c r="L158" s="546" t="s">
        <v>102</v>
      </c>
      <c r="M158" s="547" t="s">
        <v>38</v>
      </c>
      <c r="N158" s="548" t="s">
        <v>103</v>
      </c>
      <c r="O158" s="549" t="s">
        <v>103</v>
      </c>
      <c r="P158" s="702" t="s">
        <v>38</v>
      </c>
      <c r="Q158" s="703" t="s">
        <v>9</v>
      </c>
      <c r="R158" s="533" t="s">
        <v>80</v>
      </c>
      <c r="S158" s="418" t="s">
        <v>62</v>
      </c>
    </row>
    <row r="159" spans="2:19" ht="17.100000000000001" customHeight="1" x14ac:dyDescent="0.25">
      <c r="B159" s="45"/>
      <c r="C159" s="966" t="s">
        <v>118</v>
      </c>
      <c r="D159" s="46">
        <v>1383</v>
      </c>
      <c r="E159" s="447" t="s">
        <v>14</v>
      </c>
      <c r="F159" s="413"/>
      <c r="G159" s="1105" t="s">
        <v>163</v>
      </c>
      <c r="H159" s="657"/>
      <c r="I159" s="94"/>
      <c r="J159" s="62">
        <f t="shared" ref="J159:J167" si="21">SUM($H159:$I159)</f>
        <v>0</v>
      </c>
      <c r="K159" s="165"/>
      <c r="L159" s="169"/>
      <c r="M159" s="62">
        <f t="shared" ref="M159:M167" si="22">SUM($K159:$L159)</f>
        <v>0</v>
      </c>
      <c r="N159" s="233"/>
      <c r="O159" s="169"/>
      <c r="P159" s="698">
        <f t="shared" ref="P159:P167" si="23">SUM($N159:$O159)</f>
        <v>0</v>
      </c>
      <c r="Q159" s="192">
        <f t="shared" ref="Q159:Q167" si="24">$J159+$M159+$P159</f>
        <v>0</v>
      </c>
      <c r="R159" s="1267"/>
      <c r="S159" s="1268"/>
    </row>
    <row r="160" spans="2:19" ht="17.100000000000001" customHeight="1" thickBot="1" x14ac:dyDescent="0.3">
      <c r="B160" s="46"/>
      <c r="C160" s="960"/>
      <c r="D160" s="30"/>
      <c r="E160" s="449" t="s">
        <v>14</v>
      </c>
      <c r="F160" s="141"/>
      <c r="G160" s="677"/>
      <c r="H160" s="655"/>
      <c r="I160" s="26"/>
      <c r="J160" s="65">
        <f t="shared" si="21"/>
        <v>0</v>
      </c>
      <c r="K160" s="153"/>
      <c r="L160" s="105"/>
      <c r="M160" s="63">
        <f t="shared" si="22"/>
        <v>0</v>
      </c>
      <c r="N160" s="153"/>
      <c r="O160" s="105"/>
      <c r="P160" s="699">
        <f t="shared" si="23"/>
        <v>0</v>
      </c>
      <c r="Q160" s="193">
        <f t="shared" si="24"/>
        <v>0</v>
      </c>
      <c r="R160" s="1269"/>
      <c r="S160" s="1270"/>
    </row>
    <row r="161" spans="2:19" ht="17.100000000000001" customHeight="1" x14ac:dyDescent="0.25">
      <c r="B161" s="45"/>
      <c r="C161" s="962"/>
      <c r="D161" s="45"/>
      <c r="E161" s="448" t="s">
        <v>15</v>
      </c>
      <c r="F161" s="413"/>
      <c r="G161" s="676"/>
      <c r="H161" s="657"/>
      <c r="I161" s="77"/>
      <c r="J161" s="61">
        <f t="shared" si="21"/>
        <v>0</v>
      </c>
      <c r="K161" s="233"/>
      <c r="L161" s="169"/>
      <c r="M161" s="62">
        <f t="shared" si="22"/>
        <v>0</v>
      </c>
      <c r="N161" s="233"/>
      <c r="O161" s="169"/>
      <c r="P161" s="698">
        <f t="shared" si="23"/>
        <v>0</v>
      </c>
      <c r="Q161" s="192">
        <f t="shared" si="24"/>
        <v>0</v>
      </c>
      <c r="R161" s="538" t="str">
        <f>IF(Q161&gt;559,"Yes","NO")</f>
        <v>NO</v>
      </c>
      <c r="S161" s="938" t="str">
        <f>IF(R161="Yes","M","")</f>
        <v/>
      </c>
    </row>
    <row r="162" spans="2:19" ht="17.100000000000001" customHeight="1" thickBot="1" x14ac:dyDescent="0.3">
      <c r="B162" s="30"/>
      <c r="C162" s="960"/>
      <c r="D162" s="30"/>
      <c r="E162" s="449" t="s">
        <v>15</v>
      </c>
      <c r="F162" s="144"/>
      <c r="G162" s="678"/>
      <c r="H162" s="654"/>
      <c r="I162" s="76"/>
      <c r="J162" s="63">
        <f t="shared" si="21"/>
        <v>0</v>
      </c>
      <c r="K162" s="224"/>
      <c r="L162" s="171"/>
      <c r="M162" s="63">
        <f t="shared" si="22"/>
        <v>0</v>
      </c>
      <c r="N162" s="224"/>
      <c r="O162" s="171"/>
      <c r="P162" s="700">
        <f t="shared" si="23"/>
        <v>0</v>
      </c>
      <c r="Q162" s="194">
        <f t="shared" si="24"/>
        <v>0</v>
      </c>
      <c r="R162" s="539" t="str">
        <f>IF(Q162&gt;559,"Yes","NO")</f>
        <v>NO</v>
      </c>
      <c r="S162" s="939" t="str">
        <f>IF(R162="Yes","M","")</f>
        <v/>
      </c>
    </row>
    <row r="163" spans="2:19" ht="17.100000000000001" customHeight="1" x14ac:dyDescent="0.25">
      <c r="B163" s="28"/>
      <c r="C163" s="968"/>
      <c r="D163" s="29"/>
      <c r="E163" s="528" t="s">
        <v>16</v>
      </c>
      <c r="F163" s="179"/>
      <c r="G163" s="679"/>
      <c r="H163" s="656"/>
      <c r="I163" s="74"/>
      <c r="J163" s="61">
        <f t="shared" si="21"/>
        <v>0</v>
      </c>
      <c r="K163" s="165"/>
      <c r="L163" s="108"/>
      <c r="M163" s="62">
        <f t="shared" si="22"/>
        <v>0</v>
      </c>
      <c r="N163" s="165"/>
      <c r="O163" s="108"/>
      <c r="P163" s="698">
        <f t="shared" si="23"/>
        <v>0</v>
      </c>
      <c r="Q163" s="192">
        <f t="shared" si="24"/>
        <v>0</v>
      </c>
      <c r="R163" s="540" t="str">
        <f>IF(Q163&gt;529,"Yes","NO")</f>
        <v>NO</v>
      </c>
      <c r="S163" s="940" t="str">
        <f>IF(R163="Yes","G","")</f>
        <v/>
      </c>
    </row>
    <row r="164" spans="2:19" ht="17.100000000000001" customHeight="1" thickBot="1" x14ac:dyDescent="0.3">
      <c r="B164" s="46"/>
      <c r="C164" s="960"/>
      <c r="D164" s="30"/>
      <c r="E164" s="449" t="s">
        <v>16</v>
      </c>
      <c r="F164" s="141"/>
      <c r="G164" s="680"/>
      <c r="H164" s="674"/>
      <c r="I164" s="76"/>
      <c r="J164" s="63">
        <f t="shared" si="21"/>
        <v>0</v>
      </c>
      <c r="K164" s="224"/>
      <c r="L164" s="171"/>
      <c r="M164" s="63">
        <f t="shared" si="22"/>
        <v>0</v>
      </c>
      <c r="N164" s="224"/>
      <c r="O164" s="171"/>
      <c r="P164" s="700">
        <f t="shared" si="23"/>
        <v>0</v>
      </c>
      <c r="Q164" s="194">
        <f t="shared" si="24"/>
        <v>0</v>
      </c>
      <c r="R164" s="539" t="str">
        <f>IF(Q164&gt;529,"Yes","NO")</f>
        <v>NO</v>
      </c>
      <c r="S164" s="939" t="str">
        <f>IF(R164="Yes","G","")</f>
        <v/>
      </c>
    </row>
    <row r="165" spans="2:19" ht="17.100000000000001" customHeight="1" x14ac:dyDescent="0.25">
      <c r="B165" s="45">
        <v>28</v>
      </c>
      <c r="C165" s="968" t="s">
        <v>139</v>
      </c>
      <c r="D165" s="29">
        <v>1723</v>
      </c>
      <c r="E165" s="529" t="s">
        <v>17</v>
      </c>
      <c r="F165" s="413"/>
      <c r="G165" s="774" t="s">
        <v>163</v>
      </c>
      <c r="H165" s="525">
        <v>67</v>
      </c>
      <c r="I165" s="77">
        <v>67</v>
      </c>
      <c r="J165" s="64">
        <f t="shared" si="21"/>
        <v>134</v>
      </c>
      <c r="K165" s="1067">
        <v>53</v>
      </c>
      <c r="L165" s="118">
        <v>69</v>
      </c>
      <c r="M165" s="62">
        <f t="shared" si="22"/>
        <v>122</v>
      </c>
      <c r="N165" s="1067">
        <v>58</v>
      </c>
      <c r="O165" s="118">
        <v>39</v>
      </c>
      <c r="P165" s="701">
        <f t="shared" si="23"/>
        <v>97</v>
      </c>
      <c r="Q165" s="195">
        <f t="shared" si="24"/>
        <v>353</v>
      </c>
      <c r="R165" s="704" t="str">
        <f>IF(Q165&gt;499,"Yes","NO")</f>
        <v>NO</v>
      </c>
      <c r="S165" s="885" t="str">
        <f>IF(R165="Yes","S","")</f>
        <v/>
      </c>
    </row>
    <row r="166" spans="2:19" ht="17.100000000000001" customHeight="1" x14ac:dyDescent="0.25">
      <c r="B166" s="29"/>
      <c r="C166" s="968" t="s">
        <v>243</v>
      </c>
      <c r="D166" s="79">
        <v>1054</v>
      </c>
      <c r="E166" s="775" t="s">
        <v>17</v>
      </c>
      <c r="F166" s="419"/>
      <c r="G166" s="1069" t="s">
        <v>166</v>
      </c>
      <c r="H166" s="524">
        <v>58</v>
      </c>
      <c r="I166" s="33">
        <v>72</v>
      </c>
      <c r="J166" s="64">
        <f t="shared" si="21"/>
        <v>130</v>
      </c>
      <c r="K166" s="856">
        <v>34</v>
      </c>
      <c r="L166" s="103">
        <v>72</v>
      </c>
      <c r="M166" s="66">
        <f t="shared" si="22"/>
        <v>106</v>
      </c>
      <c r="N166" s="154">
        <v>17</v>
      </c>
      <c r="O166" s="103">
        <v>53</v>
      </c>
      <c r="P166" s="701">
        <f t="shared" si="23"/>
        <v>70</v>
      </c>
      <c r="Q166" s="195">
        <f t="shared" si="24"/>
        <v>306</v>
      </c>
      <c r="R166" s="704"/>
      <c r="S166" s="890"/>
    </row>
    <row r="167" spans="2:19" ht="17.100000000000001" customHeight="1" thickBot="1" x14ac:dyDescent="0.3">
      <c r="B167" s="30">
        <v>36</v>
      </c>
      <c r="C167" s="967" t="s">
        <v>234</v>
      </c>
      <c r="D167" s="30">
        <v>2454</v>
      </c>
      <c r="E167" s="530" t="s">
        <v>17</v>
      </c>
      <c r="F167" s="139"/>
      <c r="G167" s="677"/>
      <c r="H167" s="522"/>
      <c r="I167" s="76"/>
      <c r="J167" s="64">
        <f t="shared" si="21"/>
        <v>0</v>
      </c>
      <c r="K167" s="165"/>
      <c r="L167" s="108"/>
      <c r="M167" s="69">
        <f t="shared" si="22"/>
        <v>0</v>
      </c>
      <c r="N167" s="165"/>
      <c r="O167" s="171"/>
      <c r="P167" s="700">
        <f t="shared" si="23"/>
        <v>0</v>
      </c>
      <c r="Q167" s="194">
        <f t="shared" si="24"/>
        <v>0</v>
      </c>
      <c r="R167" s="517" t="str">
        <f>IF(Q167&gt;499,"Yes","NO")</f>
        <v>NO</v>
      </c>
      <c r="S167" s="891" t="str">
        <f>IF(R167="Yes","S","")</f>
        <v/>
      </c>
    </row>
    <row r="168" spans="2:19" ht="19.5" thickBot="1" x14ac:dyDescent="0.3">
      <c r="C168" s="971" t="s">
        <v>65</v>
      </c>
      <c r="D168" s="1205" t="s">
        <v>112</v>
      </c>
      <c r="E168" s="1213"/>
      <c r="F168" s="1213"/>
      <c r="G168" s="1213"/>
      <c r="H168" s="1213"/>
      <c r="I168" s="1213"/>
      <c r="J168" s="1213"/>
      <c r="K168" s="1213"/>
      <c r="L168" s="1213"/>
      <c r="M168" s="1213"/>
      <c r="N168" s="1215"/>
      <c r="P168" s="235"/>
      <c r="Q168" s="235"/>
    </row>
    <row r="169" spans="2:19" ht="18" customHeight="1" x14ac:dyDescent="0.25">
      <c r="C169" s="977"/>
      <c r="D169" s="556"/>
      <c r="E169" s="557"/>
      <c r="F169" s="557"/>
      <c r="G169" s="556"/>
      <c r="H169" s="557"/>
      <c r="I169" s="557"/>
      <c r="J169" s="557"/>
      <c r="K169" s="557"/>
      <c r="L169" s="557"/>
      <c r="M169" s="557"/>
      <c r="N169" s="557"/>
      <c r="P169" s="235"/>
      <c r="Q169" s="235"/>
    </row>
    <row r="170" spans="2:19" ht="17.25" thickBot="1" x14ac:dyDescent="0.3"/>
    <row r="171" spans="2:19" ht="25.5" customHeight="1" thickBot="1" x14ac:dyDescent="0.3">
      <c r="C171" s="1194" t="s">
        <v>39</v>
      </c>
      <c r="D171" s="1195"/>
      <c r="E171" s="1195"/>
      <c r="F171" s="1195"/>
      <c r="G171" s="1195"/>
      <c r="H171" s="1195"/>
      <c r="I171" s="1195"/>
      <c r="J171" s="1195"/>
      <c r="K171" s="1195"/>
      <c r="L171" s="1195"/>
      <c r="M171" s="1195"/>
      <c r="N171" s="597" t="s">
        <v>129</v>
      </c>
      <c r="O171" s="1230" t="s">
        <v>219</v>
      </c>
      <c r="P171" s="1231"/>
      <c r="Q171" s="853">
        <v>600</v>
      </c>
    </row>
    <row r="172" spans="2:19" ht="29.1" customHeight="1" thickBot="1" x14ac:dyDescent="0.3">
      <c r="B172" s="722" t="s">
        <v>168</v>
      </c>
      <c r="C172" s="979" t="s">
        <v>0</v>
      </c>
      <c r="D172" s="572" t="s">
        <v>1</v>
      </c>
      <c r="E172" s="450" t="s">
        <v>2</v>
      </c>
      <c r="F172" s="741" t="s">
        <v>109</v>
      </c>
      <c r="G172" s="639" t="s">
        <v>167</v>
      </c>
      <c r="H172" s="653" t="s">
        <v>3</v>
      </c>
      <c r="I172" s="681" t="s">
        <v>4</v>
      </c>
      <c r="J172" s="182" t="s">
        <v>38</v>
      </c>
      <c r="K172" s="117" t="s">
        <v>35</v>
      </c>
      <c r="L172" s="183" t="s">
        <v>36</v>
      </c>
      <c r="M172" s="181" t="s">
        <v>37</v>
      </c>
      <c r="N172" s="182" t="s">
        <v>38</v>
      </c>
      <c r="O172" s="694" t="s">
        <v>9</v>
      </c>
      <c r="P172" s="533" t="s">
        <v>80</v>
      </c>
      <c r="Q172" s="439" t="s">
        <v>62</v>
      </c>
      <c r="R172" s="135"/>
    </row>
    <row r="173" spans="2:19" ht="17.100000000000001" customHeight="1" thickBot="1" x14ac:dyDescent="0.3">
      <c r="B173" s="30">
        <v>12</v>
      </c>
      <c r="C173" s="960" t="s">
        <v>136</v>
      </c>
      <c r="D173" s="30">
        <v>1194</v>
      </c>
      <c r="E173" s="449" t="s">
        <v>14</v>
      </c>
      <c r="F173" s="179"/>
      <c r="G173" s="642" t="s">
        <v>164</v>
      </c>
      <c r="H173" s="104">
        <v>136</v>
      </c>
      <c r="I173" s="26">
        <v>135</v>
      </c>
      <c r="J173" s="65">
        <f t="shared" ref="J173:J182" si="25">SUM($H173:$I173)</f>
        <v>271</v>
      </c>
      <c r="K173" s="38">
        <v>93</v>
      </c>
      <c r="L173" s="1">
        <v>96</v>
      </c>
      <c r="M173" s="26">
        <v>95</v>
      </c>
      <c r="N173" s="65">
        <f t="shared" ref="N173:N182" si="26">SUM($K173:$M173)</f>
        <v>284</v>
      </c>
      <c r="O173" s="693">
        <f t="shared" ref="O173:O182" si="27">$N173+$J173</f>
        <v>555</v>
      </c>
      <c r="P173" s="1269"/>
      <c r="Q173" s="1270"/>
      <c r="R173" s="31"/>
    </row>
    <row r="174" spans="2:19" ht="17.100000000000001" customHeight="1" x14ac:dyDescent="0.25">
      <c r="B174" s="131">
        <v>10</v>
      </c>
      <c r="C174" s="961" t="s">
        <v>145</v>
      </c>
      <c r="D174" s="29">
        <v>1668</v>
      </c>
      <c r="E174" s="448" t="s">
        <v>15</v>
      </c>
      <c r="F174" s="143"/>
      <c r="G174" s="647" t="s">
        <v>165</v>
      </c>
      <c r="H174" s="168">
        <v>137</v>
      </c>
      <c r="I174" s="77">
        <v>129</v>
      </c>
      <c r="J174" s="61">
        <f t="shared" ref="J174:J179" si="28">SUM($H174:$I174)</f>
        <v>266</v>
      </c>
      <c r="K174" s="37">
        <v>92</v>
      </c>
      <c r="L174" s="94">
        <v>86</v>
      </c>
      <c r="M174" s="77">
        <v>90</v>
      </c>
      <c r="N174" s="61">
        <f t="shared" ref="N174:N179" si="29">SUM($K174:$M174)</f>
        <v>268</v>
      </c>
      <c r="O174" s="707">
        <f t="shared" ref="O174:O179" si="30">$N174+$J174</f>
        <v>534</v>
      </c>
      <c r="P174" s="538" t="str">
        <f t="shared" ref="P174:P179" si="31">IF(O174&gt;564,"Yes","NO")</f>
        <v>NO</v>
      </c>
      <c r="Q174" s="938" t="str">
        <f t="shared" ref="Q174:Q179" si="32">IF(P174="Yes","M","")</f>
        <v/>
      </c>
      <c r="R174" s="31"/>
    </row>
    <row r="175" spans="2:19" ht="17.100000000000001" customHeight="1" x14ac:dyDescent="0.25">
      <c r="B175" s="79"/>
      <c r="C175" s="982" t="s">
        <v>265</v>
      </c>
      <c r="D175" s="79">
        <v>1204</v>
      </c>
      <c r="E175" s="447" t="s">
        <v>15</v>
      </c>
      <c r="F175" s="176"/>
      <c r="G175" s="65" t="s">
        <v>164</v>
      </c>
      <c r="H175" s="104">
        <v>131</v>
      </c>
      <c r="I175" s="26">
        <v>128</v>
      </c>
      <c r="J175" s="66">
        <f t="shared" si="28"/>
        <v>259</v>
      </c>
      <c r="K175" s="38">
        <v>93</v>
      </c>
      <c r="L175" s="1">
        <v>86</v>
      </c>
      <c r="M175" s="26">
        <v>92</v>
      </c>
      <c r="N175" s="65">
        <f t="shared" si="29"/>
        <v>271</v>
      </c>
      <c r="O175" s="693">
        <f t="shared" si="30"/>
        <v>530</v>
      </c>
      <c r="P175" s="542" t="str">
        <f t="shared" si="31"/>
        <v>NO</v>
      </c>
      <c r="Q175" s="941" t="str">
        <f t="shared" si="32"/>
        <v/>
      </c>
      <c r="R175" s="31"/>
    </row>
    <row r="176" spans="2:19" ht="17.100000000000001" customHeight="1" x14ac:dyDescent="0.25">
      <c r="B176" s="79">
        <v>44</v>
      </c>
      <c r="C176" s="982" t="s">
        <v>259</v>
      </c>
      <c r="D176" s="79">
        <v>283</v>
      </c>
      <c r="E176" s="447" t="s">
        <v>15</v>
      </c>
      <c r="F176" s="1060"/>
      <c r="G176" s="65" t="s">
        <v>169</v>
      </c>
      <c r="H176" s="104">
        <v>139</v>
      </c>
      <c r="I176" s="26">
        <v>125</v>
      </c>
      <c r="J176" s="65">
        <f t="shared" si="28"/>
        <v>264</v>
      </c>
      <c r="K176" s="38">
        <v>89</v>
      </c>
      <c r="L176" s="1">
        <v>79</v>
      </c>
      <c r="M176" s="26">
        <v>82</v>
      </c>
      <c r="N176" s="65">
        <f t="shared" si="29"/>
        <v>250</v>
      </c>
      <c r="O176" s="693">
        <f t="shared" si="30"/>
        <v>514</v>
      </c>
      <c r="P176" s="542" t="str">
        <f t="shared" si="31"/>
        <v>NO</v>
      </c>
      <c r="Q176" s="941" t="str">
        <f t="shared" si="32"/>
        <v/>
      </c>
      <c r="R176" s="31"/>
    </row>
    <row r="177" spans="2:18" ht="17.100000000000001" customHeight="1" x14ac:dyDescent="0.25">
      <c r="B177" s="46">
        <v>30</v>
      </c>
      <c r="C177" s="966" t="s">
        <v>137</v>
      </c>
      <c r="D177" s="46">
        <v>1506</v>
      </c>
      <c r="E177" s="447" t="s">
        <v>15</v>
      </c>
      <c r="F177" s="176"/>
      <c r="G177" s="642" t="s">
        <v>164</v>
      </c>
      <c r="H177" s="104">
        <v>125</v>
      </c>
      <c r="I177" s="26">
        <v>133</v>
      </c>
      <c r="J177" s="65">
        <f t="shared" si="28"/>
        <v>258</v>
      </c>
      <c r="K177" s="38">
        <v>72</v>
      </c>
      <c r="L177" s="1">
        <v>90</v>
      </c>
      <c r="M177" s="26">
        <v>78</v>
      </c>
      <c r="N177" s="65">
        <f t="shared" si="29"/>
        <v>240</v>
      </c>
      <c r="O177" s="693">
        <f t="shared" si="30"/>
        <v>498</v>
      </c>
      <c r="P177" s="542" t="str">
        <f t="shared" si="31"/>
        <v>NO</v>
      </c>
      <c r="Q177" s="941" t="str">
        <f t="shared" si="32"/>
        <v/>
      </c>
      <c r="R177" s="31"/>
    </row>
    <row r="178" spans="2:18" ht="17.100000000000001" customHeight="1" x14ac:dyDescent="0.25">
      <c r="B178" s="46">
        <v>15</v>
      </c>
      <c r="C178" s="966" t="s">
        <v>155</v>
      </c>
      <c r="D178" s="46">
        <v>380</v>
      </c>
      <c r="E178" s="447" t="s">
        <v>15</v>
      </c>
      <c r="F178" s="176"/>
      <c r="G178" s="642" t="s">
        <v>164</v>
      </c>
      <c r="H178" s="104">
        <v>105</v>
      </c>
      <c r="I178" s="26">
        <v>167</v>
      </c>
      <c r="J178" s="65">
        <f t="shared" si="28"/>
        <v>272</v>
      </c>
      <c r="K178" s="38">
        <v>49</v>
      </c>
      <c r="L178" s="1">
        <v>59</v>
      </c>
      <c r="M178" s="26">
        <v>61</v>
      </c>
      <c r="N178" s="65">
        <f t="shared" si="29"/>
        <v>169</v>
      </c>
      <c r="O178" s="693">
        <f t="shared" si="30"/>
        <v>441</v>
      </c>
      <c r="P178" s="542" t="str">
        <f t="shared" si="31"/>
        <v>NO</v>
      </c>
      <c r="Q178" s="941" t="str">
        <f t="shared" si="32"/>
        <v/>
      </c>
      <c r="R178" s="31"/>
    </row>
    <row r="179" spans="2:18" ht="17.100000000000001" customHeight="1" thickBot="1" x14ac:dyDescent="0.3">
      <c r="B179" s="46" t="s">
        <v>204</v>
      </c>
      <c r="C179" s="966" t="s">
        <v>205</v>
      </c>
      <c r="D179" s="46">
        <v>309</v>
      </c>
      <c r="E179" s="447" t="s">
        <v>15</v>
      </c>
      <c r="F179" s="144"/>
      <c r="G179" s="63" t="s">
        <v>206</v>
      </c>
      <c r="H179" s="170"/>
      <c r="I179" s="76"/>
      <c r="J179" s="63">
        <f t="shared" si="28"/>
        <v>0</v>
      </c>
      <c r="K179" s="39"/>
      <c r="L179" s="97"/>
      <c r="M179" s="76"/>
      <c r="N179" s="63">
        <f t="shared" si="29"/>
        <v>0</v>
      </c>
      <c r="O179" s="692">
        <f t="shared" si="30"/>
        <v>0</v>
      </c>
      <c r="P179" s="539" t="str">
        <f t="shared" si="31"/>
        <v>NO</v>
      </c>
      <c r="Q179" s="939" t="str">
        <f t="shared" si="32"/>
        <v/>
      </c>
      <c r="R179" s="31"/>
    </row>
    <row r="180" spans="2:18" ht="17.100000000000001" customHeight="1" x14ac:dyDescent="0.25">
      <c r="B180" s="1021"/>
      <c r="C180" s="1032" t="s">
        <v>276</v>
      </c>
      <c r="D180" s="88">
        <v>723</v>
      </c>
      <c r="E180" s="1031" t="s">
        <v>16</v>
      </c>
      <c r="F180" s="179"/>
      <c r="G180" s="69" t="s">
        <v>169</v>
      </c>
      <c r="H180" s="113">
        <v>132</v>
      </c>
      <c r="I180" s="33">
        <v>131</v>
      </c>
      <c r="J180" s="62">
        <f t="shared" si="25"/>
        <v>263</v>
      </c>
      <c r="K180" s="40">
        <v>82</v>
      </c>
      <c r="L180" s="3">
        <v>67</v>
      </c>
      <c r="M180" s="33">
        <v>63</v>
      </c>
      <c r="N180" s="69">
        <f t="shared" si="26"/>
        <v>212</v>
      </c>
      <c r="O180" s="691">
        <f t="shared" si="27"/>
        <v>475</v>
      </c>
      <c r="P180" s="542" t="str">
        <f>IF(O180&gt;529,"Yes","NO")</f>
        <v>NO</v>
      </c>
      <c r="Q180" s="890" t="str">
        <f>IF(P180="Yes","G","")</f>
        <v/>
      </c>
      <c r="R180" s="31"/>
    </row>
    <row r="181" spans="2:18" ht="17.100000000000001" customHeight="1" x14ac:dyDescent="0.25">
      <c r="B181" s="856">
        <v>18</v>
      </c>
      <c r="C181" s="1033" t="s">
        <v>152</v>
      </c>
      <c r="D181" s="504">
        <v>1473</v>
      </c>
      <c r="E181" s="530" t="s">
        <v>16</v>
      </c>
      <c r="F181" s="662"/>
      <c r="G181" s="663" t="s">
        <v>169</v>
      </c>
      <c r="H181" s="95"/>
      <c r="I181" s="8"/>
      <c r="J181" s="66">
        <f t="shared" si="25"/>
        <v>0</v>
      </c>
      <c r="K181" s="115"/>
      <c r="L181" s="96"/>
      <c r="M181" s="8"/>
      <c r="N181" s="66">
        <f t="shared" si="26"/>
        <v>0</v>
      </c>
      <c r="O181" s="740">
        <f t="shared" si="27"/>
        <v>0</v>
      </c>
      <c r="P181" s="395" t="str">
        <f>IF(O181&gt;529,"Yes","NO")</f>
        <v>NO</v>
      </c>
      <c r="Q181" s="942" t="str">
        <f>IF(P181="Yes","G","")</f>
        <v/>
      </c>
      <c r="R181" s="31"/>
    </row>
    <row r="182" spans="2:18" ht="17.100000000000001" customHeight="1" thickBot="1" x14ac:dyDescent="0.3">
      <c r="B182" s="1022">
        <v>8</v>
      </c>
      <c r="C182" s="1034" t="s">
        <v>111</v>
      </c>
      <c r="D182" s="1020">
        <v>1465</v>
      </c>
      <c r="E182" s="451" t="s">
        <v>16</v>
      </c>
      <c r="F182" s="733"/>
      <c r="G182" s="645" t="s">
        <v>163</v>
      </c>
      <c r="H182" s="737"/>
      <c r="I182" s="35"/>
      <c r="J182" s="734">
        <f t="shared" si="25"/>
        <v>0</v>
      </c>
      <c r="K182" s="44"/>
      <c r="L182" s="15"/>
      <c r="M182" s="35"/>
      <c r="N182" s="734">
        <f t="shared" si="26"/>
        <v>0</v>
      </c>
      <c r="O182" s="738">
        <f t="shared" si="27"/>
        <v>0</v>
      </c>
      <c r="P182" s="739" t="str">
        <f>IF(O182&gt;529,"Yes","NO")</f>
        <v>NO</v>
      </c>
      <c r="Q182" s="943" t="str">
        <f>IF(P182="Yes","G","")</f>
        <v/>
      </c>
      <c r="R182" s="31"/>
    </row>
    <row r="183" spans="2:18" ht="17.100000000000001" customHeight="1" x14ac:dyDescent="0.25">
      <c r="B183" s="28">
        <v>3</v>
      </c>
      <c r="C183" s="962" t="s">
        <v>142</v>
      </c>
      <c r="D183" s="45">
        <v>1941</v>
      </c>
      <c r="E183" s="529" t="s">
        <v>17</v>
      </c>
      <c r="F183" s="742"/>
      <c r="G183" s="647" t="s">
        <v>164</v>
      </c>
      <c r="H183" s="168">
        <v>127</v>
      </c>
      <c r="I183" s="233">
        <v>137</v>
      </c>
      <c r="J183" s="64">
        <f>SUM($H183:$I183)</f>
        <v>264</v>
      </c>
      <c r="K183" s="233">
        <v>92</v>
      </c>
      <c r="L183" s="94">
        <v>86</v>
      </c>
      <c r="M183" s="233">
        <v>78</v>
      </c>
      <c r="N183" s="61">
        <f>SUM($K183:$M183)</f>
        <v>256</v>
      </c>
      <c r="O183" s="707">
        <f>$N183+$J183</f>
        <v>520</v>
      </c>
      <c r="P183" s="538" t="str">
        <f>IF(O183&gt;508,"Yes","NO")</f>
        <v>Yes</v>
      </c>
      <c r="Q183" s="938" t="str">
        <f>IF(P183="Yes","S","")</f>
        <v>S</v>
      </c>
      <c r="R183" s="31"/>
    </row>
    <row r="184" spans="2:18" ht="17.100000000000001" customHeight="1" x14ac:dyDescent="0.25">
      <c r="B184" s="28">
        <v>37</v>
      </c>
      <c r="C184" s="968" t="s">
        <v>235</v>
      </c>
      <c r="D184" s="28">
        <v>1291</v>
      </c>
      <c r="E184" s="530" t="s">
        <v>17</v>
      </c>
      <c r="F184" s="662"/>
      <c r="G184" s="66" t="s">
        <v>165</v>
      </c>
      <c r="H184" s="95">
        <v>97</v>
      </c>
      <c r="I184" s="154">
        <v>111</v>
      </c>
      <c r="J184" s="66">
        <f>SUM($H184:$I184)</f>
        <v>208</v>
      </c>
      <c r="K184" s="154">
        <v>79</v>
      </c>
      <c r="L184" s="96">
        <v>81</v>
      </c>
      <c r="M184" s="154">
        <v>80</v>
      </c>
      <c r="N184" s="66">
        <f>SUM($K184:$M184)</f>
        <v>240</v>
      </c>
      <c r="O184" s="778">
        <f>$N184+$J184</f>
        <v>448</v>
      </c>
      <c r="P184" s="779" t="str">
        <f>IF(O184&gt;508,"Yes","NO")</f>
        <v>NO</v>
      </c>
      <c r="Q184" s="933" t="str">
        <f>IF(P184="Yes","S","")</f>
        <v/>
      </c>
      <c r="R184" s="31"/>
    </row>
    <row r="185" spans="2:18" ht="17.100000000000001" customHeight="1" x14ac:dyDescent="0.25">
      <c r="B185" s="28"/>
      <c r="C185" s="968" t="s">
        <v>277</v>
      </c>
      <c r="D185" s="28">
        <v>1577</v>
      </c>
      <c r="E185" s="530" t="s">
        <v>17</v>
      </c>
      <c r="F185" s="662"/>
      <c r="G185" s="66" t="s">
        <v>164</v>
      </c>
      <c r="H185" s="95">
        <v>103</v>
      </c>
      <c r="I185" s="154">
        <v>110</v>
      </c>
      <c r="J185" s="66">
        <f>SUM($H185:$I185)</f>
        <v>213</v>
      </c>
      <c r="K185" s="154">
        <v>74</v>
      </c>
      <c r="L185" s="96">
        <v>74</v>
      </c>
      <c r="M185" s="154">
        <v>80</v>
      </c>
      <c r="N185" s="66">
        <f>SUM($K185:$M185)</f>
        <v>228</v>
      </c>
      <c r="O185" s="778">
        <f>$N185+$J185</f>
        <v>441</v>
      </c>
      <c r="P185" s="779" t="str">
        <f>IF(O185&gt;508,"Yes","NO")</f>
        <v>NO</v>
      </c>
      <c r="Q185" s="933" t="str">
        <f>IF(P185="Yes","S","")</f>
        <v/>
      </c>
      <c r="R185" s="31"/>
    </row>
    <row r="186" spans="2:18" ht="17.100000000000001" customHeight="1" x14ac:dyDescent="0.25">
      <c r="B186" s="79">
        <v>28</v>
      </c>
      <c r="C186" s="967" t="s">
        <v>139</v>
      </c>
      <c r="D186" s="79">
        <v>1723</v>
      </c>
      <c r="E186" s="530" t="s">
        <v>17</v>
      </c>
      <c r="F186" s="662"/>
      <c r="G186" s="66" t="s">
        <v>164</v>
      </c>
      <c r="H186" s="95">
        <v>101</v>
      </c>
      <c r="I186" s="154">
        <v>92</v>
      </c>
      <c r="J186" s="66">
        <f>SUM($H186:$I186)</f>
        <v>193</v>
      </c>
      <c r="K186" s="154">
        <v>63</v>
      </c>
      <c r="L186" s="96">
        <v>76</v>
      </c>
      <c r="M186" s="154">
        <v>70</v>
      </c>
      <c r="N186" s="66">
        <f>SUM($K186:$M186)</f>
        <v>209</v>
      </c>
      <c r="O186" s="778">
        <f>$N186+$J186</f>
        <v>402</v>
      </c>
      <c r="P186" s="779" t="str">
        <f>IF(O186&gt;508,"Yes","NO")</f>
        <v>NO</v>
      </c>
      <c r="Q186" s="933" t="str">
        <f>IF(P186="Yes","S","")</f>
        <v/>
      </c>
      <c r="R186" s="31"/>
    </row>
    <row r="187" spans="2:18" ht="17.100000000000001" customHeight="1" thickBot="1" x14ac:dyDescent="0.3">
      <c r="B187" s="164">
        <v>36</v>
      </c>
      <c r="C187" s="968" t="s">
        <v>234</v>
      </c>
      <c r="D187" s="164">
        <v>2454</v>
      </c>
      <c r="E187" s="775" t="s">
        <v>17</v>
      </c>
      <c r="F187" s="145"/>
      <c r="G187" s="734" t="s">
        <v>164</v>
      </c>
      <c r="H187" s="737">
        <v>107</v>
      </c>
      <c r="I187" s="1083">
        <v>110</v>
      </c>
      <c r="J187" s="734">
        <f>SUM($H187:$I187)</f>
        <v>217</v>
      </c>
      <c r="K187" s="165">
        <v>82</v>
      </c>
      <c r="L187" s="71">
        <v>62</v>
      </c>
      <c r="M187" s="165">
        <v>64</v>
      </c>
      <c r="N187" s="64">
        <f>SUM($K187:$M187)</f>
        <v>208</v>
      </c>
      <c r="O187" s="776">
        <f>$N187+$J187</f>
        <v>425</v>
      </c>
      <c r="P187" s="777" t="str">
        <f>IF(O187&gt;508,"Yes","NO")</f>
        <v>NO</v>
      </c>
      <c r="Q187" s="944" t="str">
        <f>IF(P187="Yes","S","")</f>
        <v/>
      </c>
      <c r="R187" s="31"/>
    </row>
    <row r="188" spans="2:18" ht="23.1" customHeight="1" thickBot="1" x14ac:dyDescent="0.3">
      <c r="C188" s="971" t="s">
        <v>65</v>
      </c>
      <c r="D188" s="1212" t="s">
        <v>69</v>
      </c>
      <c r="E188" s="1213"/>
      <c r="F188" s="1213"/>
      <c r="G188" s="1213"/>
      <c r="H188" s="1213"/>
      <c r="I188" s="1213"/>
      <c r="J188" s="1214"/>
      <c r="K188" s="1213"/>
      <c r="L188" s="1213"/>
      <c r="M188" s="1213"/>
      <c r="N188" s="1215"/>
      <c r="P188" s="235"/>
      <c r="Q188" s="235"/>
      <c r="R188" s="125"/>
    </row>
    <row r="190" spans="2:18" ht="27" hidden="1" customHeight="1" thickBot="1" x14ac:dyDescent="0.3">
      <c r="C190" s="1241" t="s">
        <v>82</v>
      </c>
      <c r="D190" s="1242"/>
      <c r="E190" s="1242"/>
      <c r="F190" s="1281"/>
      <c r="G190" s="1242"/>
      <c r="H190" s="1242"/>
      <c r="I190" s="1242"/>
      <c r="J190" s="1242"/>
      <c r="K190" s="1242"/>
      <c r="L190" s="1242"/>
      <c r="M190" s="1243"/>
      <c r="N190" s="75" t="s">
        <v>56</v>
      </c>
    </row>
    <row r="191" spans="2:18" ht="32.25" hidden="1" thickBot="1" x14ac:dyDescent="0.3">
      <c r="C191" s="983" t="s">
        <v>0</v>
      </c>
      <c r="D191" s="112" t="s">
        <v>1</v>
      </c>
      <c r="E191" s="520" t="s">
        <v>2</v>
      </c>
      <c r="F191" s="149" t="s">
        <v>78</v>
      </c>
      <c r="G191" s="658" t="s">
        <v>3</v>
      </c>
      <c r="H191" s="112" t="s">
        <v>4</v>
      </c>
      <c r="I191" s="112" t="s">
        <v>5</v>
      </c>
      <c r="J191" s="70" t="s">
        <v>38</v>
      </c>
      <c r="K191" s="36" t="s">
        <v>35</v>
      </c>
      <c r="L191" s="12" t="s">
        <v>36</v>
      </c>
      <c r="M191" s="112" t="s">
        <v>37</v>
      </c>
      <c r="N191" s="70" t="s">
        <v>38</v>
      </c>
      <c r="O191" s="593" t="s">
        <v>9</v>
      </c>
      <c r="P191" s="132" t="s">
        <v>80</v>
      </c>
      <c r="Q191" s="134" t="s">
        <v>62</v>
      </c>
    </row>
    <row r="192" spans="2:18" hidden="1" x14ac:dyDescent="0.25">
      <c r="C192" s="984" t="s">
        <v>76</v>
      </c>
      <c r="D192" s="118">
        <v>1362</v>
      </c>
      <c r="E192" s="452" t="s">
        <v>17</v>
      </c>
      <c r="F192" s="147">
        <v>414</v>
      </c>
      <c r="G192" s="659"/>
      <c r="H192" s="34"/>
      <c r="I192" s="163"/>
      <c r="J192" s="62">
        <f>SUM($G192:$I192)</f>
        <v>0</v>
      </c>
      <c r="K192" s="41"/>
      <c r="L192" s="5"/>
      <c r="M192" s="34"/>
      <c r="N192" s="62">
        <f>SUM($K192:$M192)</f>
        <v>0</v>
      </c>
      <c r="O192" s="586">
        <f>N192+J192</f>
        <v>0</v>
      </c>
      <c r="P192" s="116" t="str">
        <f>IF(O192&gt;509,"Yes","NO")</f>
        <v>NO</v>
      </c>
      <c r="Q192" s="130" t="str">
        <f>IF(P192="Yes","S","")</f>
        <v/>
      </c>
    </row>
    <row r="193" spans="2:18" hidden="1" x14ac:dyDescent="0.25">
      <c r="C193" s="982" t="s">
        <v>83</v>
      </c>
      <c r="D193" s="103"/>
      <c r="E193" s="455" t="s">
        <v>17</v>
      </c>
      <c r="F193" s="139">
        <v>408</v>
      </c>
      <c r="G193" s="600"/>
      <c r="H193" s="8"/>
      <c r="I193" s="154"/>
      <c r="J193" s="66">
        <f>SUM($G193:$I193)</f>
        <v>0</v>
      </c>
      <c r="K193" s="115"/>
      <c r="L193" s="96"/>
      <c r="M193" s="8"/>
      <c r="N193" s="66">
        <f>SUM($K193:$M193)</f>
        <v>0</v>
      </c>
      <c r="O193" s="587">
        <f>N193+J193</f>
        <v>0</v>
      </c>
      <c r="P193" s="99" t="str">
        <f>IF(O193&gt;509,"Yes","NO")</f>
        <v>NO</v>
      </c>
      <c r="Q193" s="90" t="str">
        <f>IF(P193="Yes","S","")</f>
        <v/>
      </c>
    </row>
    <row r="194" spans="2:18" ht="26.1" hidden="1" customHeight="1" thickBot="1" x14ac:dyDescent="0.3">
      <c r="C194" s="1245" t="s">
        <v>65</v>
      </c>
      <c r="D194" s="1246"/>
      <c r="E194" s="1247"/>
      <c r="F194" s="1245" t="s">
        <v>69</v>
      </c>
      <c r="G194" s="1246"/>
      <c r="H194" s="1246"/>
      <c r="I194" s="1246"/>
      <c r="J194" s="1246"/>
      <c r="K194" s="1246"/>
      <c r="L194" s="1246"/>
      <c r="M194" s="1246"/>
      <c r="N194" s="1246"/>
      <c r="O194" s="1246"/>
      <c r="P194" s="1246"/>
      <c r="Q194" s="1247"/>
    </row>
    <row r="195" spans="2:18" ht="17.25" thickBot="1" x14ac:dyDescent="0.3"/>
    <row r="196" spans="2:18" ht="25.5" customHeight="1" thickBot="1" x14ac:dyDescent="0.3">
      <c r="C196" s="1263" t="s">
        <v>40</v>
      </c>
      <c r="D196" s="1264"/>
      <c r="E196" s="1264"/>
      <c r="F196" s="1264"/>
      <c r="G196" s="1264"/>
      <c r="H196" s="1264"/>
      <c r="I196" s="1264"/>
      <c r="J196" s="1264"/>
      <c r="K196" s="1264"/>
      <c r="L196" s="1264"/>
      <c r="M196" s="1265"/>
      <c r="N196" s="599" t="s">
        <v>57</v>
      </c>
      <c r="O196" s="1230" t="s">
        <v>219</v>
      </c>
      <c r="P196" s="1231"/>
      <c r="Q196" s="853">
        <v>600</v>
      </c>
    </row>
    <row r="197" spans="2:18" ht="29.1" customHeight="1" thickBot="1" x14ac:dyDescent="0.3">
      <c r="B197" s="722" t="s">
        <v>168</v>
      </c>
      <c r="C197" s="979" t="s">
        <v>0</v>
      </c>
      <c r="D197" s="572" t="s">
        <v>1</v>
      </c>
      <c r="E197" s="520" t="s">
        <v>2</v>
      </c>
      <c r="F197" s="257" t="s">
        <v>109</v>
      </c>
      <c r="G197" s="640" t="s">
        <v>167</v>
      </c>
      <c r="H197" s="453" t="s">
        <v>95</v>
      </c>
      <c r="I197" s="682" t="s">
        <v>94</v>
      </c>
      <c r="J197" s="184" t="s">
        <v>38</v>
      </c>
      <c r="K197" s="117" t="s">
        <v>35</v>
      </c>
      <c r="L197" s="183" t="s">
        <v>36</v>
      </c>
      <c r="M197" s="181" t="s">
        <v>37</v>
      </c>
      <c r="N197" s="184" t="s">
        <v>38</v>
      </c>
      <c r="O197" s="708" t="s">
        <v>9</v>
      </c>
      <c r="P197" s="508" t="s">
        <v>80</v>
      </c>
      <c r="Q197" s="439" t="s">
        <v>62</v>
      </c>
      <c r="R197" s="135"/>
    </row>
    <row r="198" spans="2:18" ht="17.100000000000001" customHeight="1" x14ac:dyDescent="0.25">
      <c r="B198" s="45">
        <v>21</v>
      </c>
      <c r="C198" s="962" t="s">
        <v>148</v>
      </c>
      <c r="D198" s="45">
        <v>1809</v>
      </c>
      <c r="E198" s="521" t="s">
        <v>14</v>
      </c>
      <c r="F198" s="143"/>
      <c r="G198" s="683" t="s">
        <v>166</v>
      </c>
      <c r="H198" s="37">
        <v>132</v>
      </c>
      <c r="I198" s="77">
        <v>129</v>
      </c>
      <c r="J198" s="61">
        <f>SUM($H198:$I198)</f>
        <v>261</v>
      </c>
      <c r="K198" s="37">
        <v>68</v>
      </c>
      <c r="L198" s="94">
        <v>69</v>
      </c>
      <c r="M198" s="77">
        <v>84</v>
      </c>
      <c r="N198" s="61">
        <f t="shared" ref="N198:N203" si="33">SUM($K198:$M198)</f>
        <v>221</v>
      </c>
      <c r="O198" s="705">
        <f t="shared" ref="O198:O203" si="34">$N198+$J198</f>
        <v>482</v>
      </c>
      <c r="P198" s="1256"/>
      <c r="Q198" s="1249"/>
      <c r="R198" s="31"/>
    </row>
    <row r="199" spans="2:18" ht="17.100000000000001" customHeight="1" thickBot="1" x14ac:dyDescent="0.3">
      <c r="B199" s="46"/>
      <c r="C199" s="960"/>
      <c r="D199" s="30"/>
      <c r="E199" s="522" t="s">
        <v>14</v>
      </c>
      <c r="F199" s="176"/>
      <c r="G199" s="684"/>
      <c r="H199" s="38"/>
      <c r="I199" s="26"/>
      <c r="J199" s="65">
        <f t="shared" ref="J199:J203" si="35">SUM($H199:$I199)</f>
        <v>0</v>
      </c>
      <c r="K199" s="38"/>
      <c r="L199" s="1"/>
      <c r="M199" s="26"/>
      <c r="N199" s="65">
        <f t="shared" si="33"/>
        <v>0</v>
      </c>
      <c r="O199" s="697">
        <f t="shared" si="34"/>
        <v>0</v>
      </c>
      <c r="P199" s="1257"/>
      <c r="Q199" s="1251"/>
      <c r="R199" s="31"/>
    </row>
    <row r="200" spans="2:18" ht="17.100000000000001" customHeight="1" x14ac:dyDescent="0.25">
      <c r="B200" s="45"/>
      <c r="C200" s="959"/>
      <c r="D200" s="131"/>
      <c r="E200" s="521" t="s">
        <v>15</v>
      </c>
      <c r="F200" s="180"/>
      <c r="G200" s="640"/>
      <c r="H200" s="41"/>
      <c r="I200" s="34"/>
      <c r="J200" s="61">
        <f t="shared" si="35"/>
        <v>0</v>
      </c>
      <c r="K200" s="41"/>
      <c r="L200" s="5"/>
      <c r="M200" s="34" t="s">
        <v>10</v>
      </c>
      <c r="N200" s="62">
        <f t="shared" si="33"/>
        <v>0</v>
      </c>
      <c r="O200" s="696">
        <f t="shared" si="34"/>
        <v>0</v>
      </c>
      <c r="P200" s="380" t="str">
        <f>IF(O200&gt;564,"Yes","NO")</f>
        <v>NO</v>
      </c>
      <c r="Q200" s="945" t="str">
        <f>IF(P200="Yes","M","")</f>
        <v/>
      </c>
      <c r="R200" s="31"/>
    </row>
    <row r="201" spans="2:18" ht="17.100000000000001" customHeight="1" thickBot="1" x14ac:dyDescent="0.3">
      <c r="B201" s="30"/>
      <c r="C201" s="960"/>
      <c r="D201" s="30"/>
      <c r="E201" s="522" t="s">
        <v>15</v>
      </c>
      <c r="F201" s="144"/>
      <c r="G201" s="636"/>
      <c r="H201" s="39"/>
      <c r="I201" s="76"/>
      <c r="J201" s="63">
        <f t="shared" si="35"/>
        <v>0</v>
      </c>
      <c r="K201" s="39"/>
      <c r="L201" s="97"/>
      <c r="M201" s="76" t="s">
        <v>10</v>
      </c>
      <c r="N201" s="63">
        <f t="shared" si="33"/>
        <v>0</v>
      </c>
      <c r="O201" s="695">
        <f t="shared" si="34"/>
        <v>0</v>
      </c>
      <c r="P201" s="539" t="str">
        <f>IF(O201&gt;564,"Yes","NO")</f>
        <v>NO</v>
      </c>
      <c r="Q201" s="939" t="str">
        <f>IF(P201="Yes","M","")</f>
        <v/>
      </c>
      <c r="R201" s="31"/>
    </row>
    <row r="202" spans="2:18" ht="17.100000000000001" customHeight="1" x14ac:dyDescent="0.25">
      <c r="B202" s="28">
        <v>4</v>
      </c>
      <c r="C202" s="968" t="s">
        <v>151</v>
      </c>
      <c r="D202" s="28">
        <v>1942</v>
      </c>
      <c r="E202" s="521" t="s">
        <v>16</v>
      </c>
      <c r="F202" s="180"/>
      <c r="G202" s="640" t="s">
        <v>164</v>
      </c>
      <c r="H202" s="41">
        <v>132</v>
      </c>
      <c r="I202" s="34">
        <v>124</v>
      </c>
      <c r="J202" s="61">
        <f t="shared" si="35"/>
        <v>256</v>
      </c>
      <c r="K202" s="41">
        <v>82</v>
      </c>
      <c r="L202" s="5">
        <v>93</v>
      </c>
      <c r="M202" s="34">
        <v>78</v>
      </c>
      <c r="N202" s="62">
        <f t="shared" si="33"/>
        <v>253</v>
      </c>
      <c r="O202" s="696">
        <f t="shared" si="34"/>
        <v>509</v>
      </c>
      <c r="P202" s="565" t="str">
        <f>IF(O202&gt;529,"Yes","NO")</f>
        <v>NO</v>
      </c>
      <c r="Q202" s="945" t="str">
        <f>IF(P202="Yes","G","")</f>
        <v/>
      </c>
      <c r="R202" s="31"/>
    </row>
    <row r="203" spans="2:18" ht="17.100000000000001" customHeight="1" thickBot="1" x14ac:dyDescent="0.3">
      <c r="B203" s="30">
        <v>17</v>
      </c>
      <c r="C203" s="960" t="s">
        <v>147</v>
      </c>
      <c r="D203" s="30">
        <v>1814</v>
      </c>
      <c r="E203" s="522" t="s">
        <v>16</v>
      </c>
      <c r="F203" s="144"/>
      <c r="G203" s="955" t="s">
        <v>163</v>
      </c>
      <c r="H203" s="39"/>
      <c r="I203" s="76"/>
      <c r="J203" s="63">
        <f t="shared" si="35"/>
        <v>0</v>
      </c>
      <c r="K203" s="39"/>
      <c r="L203" s="97"/>
      <c r="M203" s="76"/>
      <c r="N203" s="63">
        <f t="shared" si="33"/>
        <v>0</v>
      </c>
      <c r="O203" s="695">
        <f t="shared" si="34"/>
        <v>0</v>
      </c>
      <c r="P203" s="539" t="str">
        <f>IF(O203&gt;529,"Yes","NO")</f>
        <v>NO</v>
      </c>
      <c r="Q203" s="939" t="str">
        <f>IF(P203="Yes","G","")</f>
        <v/>
      </c>
      <c r="R203" s="31"/>
    </row>
    <row r="204" spans="2:18" ht="17.100000000000001" customHeight="1" x14ac:dyDescent="0.25">
      <c r="B204" s="45">
        <v>34</v>
      </c>
      <c r="C204" s="959" t="s">
        <v>135</v>
      </c>
      <c r="D204" s="131">
        <v>1791</v>
      </c>
      <c r="E204" s="531" t="s">
        <v>17</v>
      </c>
      <c r="F204" s="145"/>
      <c r="G204" s="951" t="s">
        <v>164</v>
      </c>
      <c r="H204" s="9">
        <v>121</v>
      </c>
      <c r="I204" s="74">
        <v>114</v>
      </c>
      <c r="J204" s="64">
        <f>SUM($H204:$I204)</f>
        <v>235</v>
      </c>
      <c r="K204" s="9">
        <v>83</v>
      </c>
      <c r="L204" s="71">
        <v>88</v>
      </c>
      <c r="M204" s="74">
        <v>81</v>
      </c>
      <c r="N204" s="64">
        <f>SUM($K204:$M204)</f>
        <v>252</v>
      </c>
      <c r="O204" s="706">
        <f>$N204+$J204</f>
        <v>487</v>
      </c>
      <c r="P204" s="540" t="str">
        <f>IF(O204&gt;508,"Yes","NO")</f>
        <v>NO</v>
      </c>
      <c r="Q204" s="946" t="str">
        <f>IF(P204="Yes","S","")</f>
        <v/>
      </c>
      <c r="R204" s="31"/>
    </row>
    <row r="205" spans="2:18" ht="17.100000000000001" customHeight="1" thickBot="1" x14ac:dyDescent="0.3">
      <c r="B205" s="30">
        <v>40</v>
      </c>
      <c r="C205" s="960" t="s">
        <v>243</v>
      </c>
      <c r="D205" s="30">
        <v>1054</v>
      </c>
      <c r="E205" s="522" t="s">
        <v>17</v>
      </c>
      <c r="F205" s="144"/>
      <c r="G205" s="955" t="s">
        <v>166</v>
      </c>
      <c r="H205" s="39">
        <v>111</v>
      </c>
      <c r="I205" s="76">
        <v>109</v>
      </c>
      <c r="J205" s="63">
        <f>SUM($H205:$I205)</f>
        <v>220</v>
      </c>
      <c r="K205" s="39">
        <v>47</v>
      </c>
      <c r="L205" s="97">
        <v>76</v>
      </c>
      <c r="M205" s="76">
        <v>75</v>
      </c>
      <c r="N205" s="63">
        <f>SUM($K205:$M205)</f>
        <v>198</v>
      </c>
      <c r="O205" s="695">
        <f>$N205+$J205</f>
        <v>418</v>
      </c>
      <c r="P205" s="539" t="str">
        <f>IF(O205&gt;508,"Yes","NO")</f>
        <v>NO</v>
      </c>
      <c r="Q205" s="939" t="str">
        <f>IF(P205="Yes","S","")</f>
        <v/>
      </c>
      <c r="R205" s="31"/>
    </row>
    <row r="206" spans="2:18" s="212" customFormat="1" ht="24" customHeight="1" thickBot="1" x14ac:dyDescent="0.3">
      <c r="B206" s="717"/>
      <c r="C206" s="985" t="s">
        <v>65</v>
      </c>
      <c r="D206" s="1212" t="s">
        <v>69</v>
      </c>
      <c r="E206" s="1213"/>
      <c r="F206" s="1213"/>
      <c r="G206" s="1213"/>
      <c r="H206" s="1213"/>
      <c r="I206" s="1213"/>
      <c r="J206" s="1214"/>
      <c r="K206" s="1213"/>
      <c r="L206" s="1213"/>
      <c r="M206" s="1213"/>
      <c r="N206" s="1215"/>
      <c r="O206" s="576"/>
      <c r="P206" s="21"/>
      <c r="Q206" s="21"/>
      <c r="R206" s="211"/>
    </row>
    <row r="207" spans="2:18" ht="15" customHeight="1" x14ac:dyDescent="0.25"/>
    <row r="208" spans="2:18" ht="17.25" thickBot="1" x14ac:dyDescent="0.3"/>
    <row r="209" spans="2:16" ht="25.5" customHeight="1" thickBot="1" x14ac:dyDescent="0.3">
      <c r="C209" s="1241" t="s">
        <v>84</v>
      </c>
      <c r="D209" s="1242"/>
      <c r="E209" s="1242"/>
      <c r="F209" s="1242"/>
      <c r="G209" s="1242"/>
      <c r="H209" s="1242"/>
      <c r="I209" s="1242"/>
      <c r="J209" s="1243"/>
      <c r="K209" s="602" t="s">
        <v>55</v>
      </c>
      <c r="L209" s="1230" t="s">
        <v>219</v>
      </c>
      <c r="M209" s="1231"/>
      <c r="N209" s="853">
        <v>600</v>
      </c>
    </row>
    <row r="210" spans="2:16" ht="29.1" customHeight="1" thickBot="1" x14ac:dyDescent="0.3">
      <c r="B210" s="722" t="s">
        <v>168</v>
      </c>
      <c r="C210" s="965" t="s">
        <v>0</v>
      </c>
      <c r="D210" s="572" t="s">
        <v>1</v>
      </c>
      <c r="E210" s="520" t="s">
        <v>2</v>
      </c>
      <c r="F210" s="257" t="s">
        <v>109</v>
      </c>
      <c r="G210" s="640" t="s">
        <v>167</v>
      </c>
      <c r="H210" s="242" t="s">
        <v>41</v>
      </c>
      <c r="I210" s="128" t="s">
        <v>41</v>
      </c>
      <c r="J210" s="128" t="s">
        <v>42</v>
      </c>
      <c r="K210" s="106" t="s">
        <v>43</v>
      </c>
      <c r="L210" s="129" t="s">
        <v>9</v>
      </c>
      <c r="M210" s="535" t="s">
        <v>80</v>
      </c>
      <c r="N210" s="534" t="s">
        <v>62</v>
      </c>
      <c r="O210" s="588"/>
    </row>
    <row r="211" spans="2:16" ht="17.100000000000001" customHeight="1" x14ac:dyDescent="0.25">
      <c r="B211" s="131">
        <v>11</v>
      </c>
      <c r="C211" s="959" t="s">
        <v>118</v>
      </c>
      <c r="D211" s="131">
        <v>1383</v>
      </c>
      <c r="E211" s="521" t="s">
        <v>14</v>
      </c>
      <c r="F211" s="410"/>
      <c r="G211" s="640" t="s">
        <v>163</v>
      </c>
      <c r="H211" s="41">
        <v>74</v>
      </c>
      <c r="I211" s="5">
        <v>92</v>
      </c>
      <c r="J211" s="5">
        <v>177</v>
      </c>
      <c r="K211" s="34">
        <v>181</v>
      </c>
      <c r="L211" s="192">
        <f>SUM($H211:$K211)</f>
        <v>524</v>
      </c>
      <c r="M211" s="1248"/>
      <c r="N211" s="1249"/>
      <c r="O211" s="578"/>
    </row>
    <row r="212" spans="2:16" ht="17.100000000000001" customHeight="1" thickBot="1" x14ac:dyDescent="0.3">
      <c r="B212" s="30"/>
      <c r="C212" s="960"/>
      <c r="D212" s="752"/>
      <c r="E212" s="522" t="s">
        <v>14</v>
      </c>
      <c r="F212" s="144"/>
      <c r="G212" s="636"/>
      <c r="H212" s="39"/>
      <c r="I212" s="97"/>
      <c r="J212" s="97"/>
      <c r="K212" s="76"/>
      <c r="L212" s="193">
        <f t="shared" ref="L212" si="36">SUM($H212:$K212)</f>
        <v>0</v>
      </c>
      <c r="M212" s="1250"/>
      <c r="N212" s="1251"/>
      <c r="O212" s="578"/>
    </row>
    <row r="213" spans="2:16" ht="17.100000000000001" customHeight="1" x14ac:dyDescent="0.25">
      <c r="B213" s="29">
        <v>12</v>
      </c>
      <c r="C213" s="961" t="s">
        <v>136</v>
      </c>
      <c r="D213" s="29">
        <v>1194</v>
      </c>
      <c r="E213" s="521" t="s">
        <v>15</v>
      </c>
      <c r="F213" s="411"/>
      <c r="G213" s="753" t="s">
        <v>164</v>
      </c>
      <c r="H213" s="41">
        <v>98</v>
      </c>
      <c r="I213" s="5">
        <v>95</v>
      </c>
      <c r="J213" s="5">
        <v>186</v>
      </c>
      <c r="K213" s="34">
        <v>168</v>
      </c>
      <c r="L213" s="129">
        <f t="shared" ref="L213:L227" si="37">SUM($H213:$K213)</f>
        <v>547</v>
      </c>
      <c r="M213" s="686" t="str">
        <f>IF(L213&gt;549,"Yes","NO")</f>
        <v>NO</v>
      </c>
      <c r="N213" s="945" t="str">
        <f>IF(M213="Yes","M","")</f>
        <v/>
      </c>
      <c r="O213" s="578"/>
    </row>
    <row r="214" spans="2:16" ht="17.100000000000001" customHeight="1" x14ac:dyDescent="0.25">
      <c r="B214" s="79"/>
      <c r="C214" s="967" t="s">
        <v>259</v>
      </c>
      <c r="D214" s="79">
        <v>283</v>
      </c>
      <c r="E214" s="532" t="s">
        <v>15</v>
      </c>
      <c r="F214" s="662"/>
      <c r="G214" s="768" t="s">
        <v>169</v>
      </c>
      <c r="H214" s="115">
        <v>79</v>
      </c>
      <c r="I214" s="96">
        <v>79</v>
      </c>
      <c r="J214" s="96">
        <v>156</v>
      </c>
      <c r="K214" s="8">
        <v>149</v>
      </c>
      <c r="L214" s="216">
        <f t="shared" si="37"/>
        <v>463</v>
      </c>
      <c r="M214" s="541" t="str">
        <f>IF(L214&gt;549,"Yes","NO")</f>
        <v>NO</v>
      </c>
      <c r="N214" s="942" t="str">
        <f>IF(M214="Yes","M","")</f>
        <v/>
      </c>
      <c r="O214" s="578"/>
    </row>
    <row r="215" spans="2:16" ht="17.100000000000001" customHeight="1" x14ac:dyDescent="0.25">
      <c r="B215" s="79">
        <v>10</v>
      </c>
      <c r="C215" s="966" t="s">
        <v>145</v>
      </c>
      <c r="D215" s="46">
        <v>1668</v>
      </c>
      <c r="E215" s="532" t="s">
        <v>15</v>
      </c>
      <c r="F215" s="735"/>
      <c r="G215" s="768" t="s">
        <v>165</v>
      </c>
      <c r="H215" s="115">
        <v>63</v>
      </c>
      <c r="I215" s="96">
        <v>73</v>
      </c>
      <c r="J215" s="96">
        <v>156</v>
      </c>
      <c r="K215" s="8">
        <v>149</v>
      </c>
      <c r="L215" s="216">
        <f t="shared" si="37"/>
        <v>441</v>
      </c>
      <c r="M215" s="541" t="str">
        <f>IF(L215&gt;549,"Yes","NO")</f>
        <v>NO</v>
      </c>
      <c r="N215" s="942" t="str">
        <f>IF(M215="Yes","M","")</f>
        <v/>
      </c>
      <c r="O215" s="578"/>
    </row>
    <row r="216" spans="2:16" ht="17.100000000000001" customHeight="1" thickBot="1" x14ac:dyDescent="0.3">
      <c r="B216" s="46">
        <v>15</v>
      </c>
      <c r="C216" s="960" t="s">
        <v>155</v>
      </c>
      <c r="D216" s="30">
        <v>380</v>
      </c>
      <c r="E216" s="522" t="s">
        <v>15</v>
      </c>
      <c r="F216" s="630"/>
      <c r="G216" s="636" t="s">
        <v>164</v>
      </c>
      <c r="H216" s="39">
        <v>85</v>
      </c>
      <c r="I216" s="97">
        <v>73</v>
      </c>
      <c r="J216" s="97">
        <v>112</v>
      </c>
      <c r="K216" s="76">
        <v>116</v>
      </c>
      <c r="L216" s="194">
        <f t="shared" si="37"/>
        <v>386</v>
      </c>
      <c r="M216" s="539" t="str">
        <f>IF(L216&gt;549,"Yes","NO")</f>
        <v>NO</v>
      </c>
      <c r="N216" s="939" t="str">
        <f>IF(M216="Yes","M","")</f>
        <v/>
      </c>
      <c r="O216" s="578"/>
    </row>
    <row r="217" spans="2:16" ht="17.100000000000001" customHeight="1" x14ac:dyDescent="0.25">
      <c r="B217" s="45"/>
      <c r="C217" s="966" t="s">
        <v>142</v>
      </c>
      <c r="D217" s="46">
        <v>1941</v>
      </c>
      <c r="E217" s="1088" t="s">
        <v>16</v>
      </c>
      <c r="F217" s="176"/>
      <c r="G217" s="789" t="s">
        <v>164</v>
      </c>
      <c r="H217" s="38">
        <v>86</v>
      </c>
      <c r="I217" s="1">
        <v>85</v>
      </c>
      <c r="J217" s="1">
        <v>162</v>
      </c>
      <c r="K217" s="26">
        <v>160</v>
      </c>
      <c r="L217" s="192">
        <f t="shared" si="37"/>
        <v>493</v>
      </c>
      <c r="M217" s="632" t="str">
        <f>IF(L217&gt;519,"Yes","NO")</f>
        <v>NO</v>
      </c>
      <c r="N217" s="886" t="str">
        <f>IF(M217="Yes","G","")</f>
        <v/>
      </c>
      <c r="O217" s="578"/>
    </row>
    <row r="218" spans="2:16" ht="17.100000000000001" customHeight="1" x14ac:dyDescent="0.25">
      <c r="B218" s="29">
        <v>27</v>
      </c>
      <c r="C218" s="966" t="s">
        <v>141</v>
      </c>
      <c r="D218" s="46">
        <v>3623</v>
      </c>
      <c r="E218" s="625" t="s">
        <v>16</v>
      </c>
      <c r="F218" s="176"/>
      <c r="G218" s="789" t="s">
        <v>165</v>
      </c>
      <c r="H218" s="38">
        <v>84</v>
      </c>
      <c r="I218" s="1">
        <v>77</v>
      </c>
      <c r="J218" s="1">
        <v>150</v>
      </c>
      <c r="K218" s="26">
        <v>147</v>
      </c>
      <c r="L218" s="215">
        <f t="shared" si="37"/>
        <v>458</v>
      </c>
      <c r="M218" s="632" t="str">
        <f>IF(L218&gt;519,"Yes","NO")</f>
        <v>NO</v>
      </c>
      <c r="N218" s="886" t="str">
        <f>IF(M218="Yes","G","")</f>
        <v/>
      </c>
      <c r="O218" s="578"/>
    </row>
    <row r="219" spans="2:16" ht="17.100000000000001" customHeight="1" thickBot="1" x14ac:dyDescent="0.3">
      <c r="B219" s="30"/>
      <c r="C219" s="960" t="s">
        <v>276</v>
      </c>
      <c r="D219" s="30">
        <v>723</v>
      </c>
      <c r="E219" s="522" t="s">
        <v>16</v>
      </c>
      <c r="F219" s="144"/>
      <c r="G219" s="955" t="s">
        <v>164</v>
      </c>
      <c r="H219" s="39">
        <v>84</v>
      </c>
      <c r="I219" s="97">
        <v>81</v>
      </c>
      <c r="J219" s="97">
        <v>137</v>
      </c>
      <c r="K219" s="76">
        <v>112</v>
      </c>
      <c r="L219" s="194">
        <f t="shared" si="37"/>
        <v>414</v>
      </c>
      <c r="M219" s="515" t="str">
        <f>IF(L219&gt;519,"Yes","NO")</f>
        <v>NO</v>
      </c>
      <c r="N219" s="891" t="str">
        <f>IF(M219="Yes","G","")</f>
        <v/>
      </c>
      <c r="O219" s="589"/>
      <c r="P219" s="251"/>
    </row>
    <row r="220" spans="2:16" ht="17.100000000000001" customHeight="1" x14ac:dyDescent="0.25">
      <c r="B220" s="28"/>
      <c r="C220" s="961" t="s">
        <v>151</v>
      </c>
      <c r="D220" s="29">
        <v>1942</v>
      </c>
      <c r="E220" s="1089" t="s">
        <v>17</v>
      </c>
      <c r="F220" s="410"/>
      <c r="G220" s="951" t="s">
        <v>164</v>
      </c>
      <c r="H220" s="9">
        <v>84</v>
      </c>
      <c r="I220" s="71">
        <v>84</v>
      </c>
      <c r="J220" s="71">
        <v>169</v>
      </c>
      <c r="K220" s="74">
        <v>144</v>
      </c>
      <c r="L220" s="195">
        <f t="shared" si="37"/>
        <v>481</v>
      </c>
      <c r="M220" s="540" t="str">
        <f t="shared" ref="M220:M227" si="38">IF(L220&gt;490,"Yes","NO")</f>
        <v>NO</v>
      </c>
      <c r="N220" s="946" t="str">
        <f t="shared" ref="N220:N227" si="39">IF(M220="Yes","S","")</f>
        <v/>
      </c>
      <c r="O220" s="578"/>
    </row>
    <row r="221" spans="2:16" ht="17.100000000000001" customHeight="1" x14ac:dyDescent="0.25">
      <c r="B221" s="28">
        <v>37</v>
      </c>
      <c r="C221" s="1033" t="s">
        <v>235</v>
      </c>
      <c r="D221" s="79">
        <v>1291</v>
      </c>
      <c r="E221" s="531" t="s">
        <v>17</v>
      </c>
      <c r="F221" s="410"/>
      <c r="G221" s="951" t="s">
        <v>163</v>
      </c>
      <c r="H221" s="9">
        <v>78</v>
      </c>
      <c r="I221" s="71">
        <v>74</v>
      </c>
      <c r="J221" s="71">
        <v>149</v>
      </c>
      <c r="K221" s="74">
        <v>124</v>
      </c>
      <c r="L221" s="195">
        <f t="shared" si="37"/>
        <v>425</v>
      </c>
      <c r="M221" s="540" t="str">
        <f>IF(L221&gt;490,"Yes","NO")</f>
        <v>NO</v>
      </c>
      <c r="N221" s="946" t="str">
        <f>IF(M221="Yes","S","")</f>
        <v/>
      </c>
      <c r="O221" s="578"/>
    </row>
    <row r="222" spans="2:16" ht="17.100000000000001" customHeight="1" x14ac:dyDescent="0.25">
      <c r="B222" s="28">
        <v>34</v>
      </c>
      <c r="C222" s="968" t="s">
        <v>135</v>
      </c>
      <c r="D222" s="28">
        <v>1791</v>
      </c>
      <c r="E222" s="532" t="s">
        <v>17</v>
      </c>
      <c r="F222" s="410"/>
      <c r="G222" s="685" t="s">
        <v>169</v>
      </c>
      <c r="H222" s="115">
        <v>68</v>
      </c>
      <c r="I222" s="96">
        <v>79</v>
      </c>
      <c r="J222" s="96">
        <v>153</v>
      </c>
      <c r="K222" s="8">
        <v>125</v>
      </c>
      <c r="L222" s="216">
        <f t="shared" si="37"/>
        <v>425</v>
      </c>
      <c r="M222" s="540" t="str">
        <f t="shared" si="38"/>
        <v>NO</v>
      </c>
      <c r="N222" s="941" t="str">
        <f t="shared" si="39"/>
        <v/>
      </c>
      <c r="O222" s="578"/>
    </row>
    <row r="223" spans="2:16" ht="17.100000000000001" customHeight="1" x14ac:dyDescent="0.25">
      <c r="B223" s="28">
        <v>28</v>
      </c>
      <c r="C223" s="968" t="s">
        <v>139</v>
      </c>
      <c r="D223" s="28">
        <v>1723</v>
      </c>
      <c r="E223" s="532" t="s">
        <v>17</v>
      </c>
      <c r="F223" s="410"/>
      <c r="G223" s="768" t="s">
        <v>163</v>
      </c>
      <c r="H223" s="115">
        <v>65</v>
      </c>
      <c r="I223" s="96">
        <v>69</v>
      </c>
      <c r="J223" s="96">
        <v>135</v>
      </c>
      <c r="K223" s="8">
        <v>140</v>
      </c>
      <c r="L223" s="216">
        <f t="shared" si="37"/>
        <v>409</v>
      </c>
      <c r="M223" s="540" t="str">
        <f t="shared" ref="M223" si="40">IF(L223&gt;490,"Yes","NO")</f>
        <v>NO</v>
      </c>
      <c r="N223" s="941" t="str">
        <f t="shared" ref="N223" si="41">IF(M223="Yes","S","")</f>
        <v/>
      </c>
      <c r="O223" s="578"/>
    </row>
    <row r="224" spans="2:16" ht="17.100000000000001" customHeight="1" x14ac:dyDescent="0.25">
      <c r="B224" s="28"/>
      <c r="C224" s="968" t="s">
        <v>277</v>
      </c>
      <c r="D224" s="28">
        <v>1577</v>
      </c>
      <c r="E224" s="99" t="s">
        <v>17</v>
      </c>
      <c r="F224" s="410"/>
      <c r="G224" s="768" t="s">
        <v>164</v>
      </c>
      <c r="H224" s="115">
        <v>72</v>
      </c>
      <c r="I224" s="96">
        <v>66</v>
      </c>
      <c r="J224" s="96">
        <v>124</v>
      </c>
      <c r="K224" s="8">
        <v>125</v>
      </c>
      <c r="L224" s="216">
        <f t="shared" si="37"/>
        <v>387</v>
      </c>
      <c r="M224" s="540" t="str">
        <f t="shared" si="38"/>
        <v>NO</v>
      </c>
      <c r="N224" s="941" t="str">
        <f t="shared" si="39"/>
        <v/>
      </c>
      <c r="O224" s="578"/>
    </row>
    <row r="225" spans="2:25" ht="17.100000000000001" customHeight="1" x14ac:dyDescent="0.25">
      <c r="B225" s="28">
        <v>40</v>
      </c>
      <c r="C225" s="968" t="s">
        <v>243</v>
      </c>
      <c r="D225" s="28">
        <v>1054</v>
      </c>
      <c r="E225" s="532" t="s">
        <v>17</v>
      </c>
      <c r="F225" s="145"/>
      <c r="G225" s="768" t="s">
        <v>166</v>
      </c>
      <c r="H225" s="115">
        <v>76</v>
      </c>
      <c r="I225" s="96">
        <v>111</v>
      </c>
      <c r="J225" s="96">
        <v>75</v>
      </c>
      <c r="K225" s="8">
        <v>57</v>
      </c>
      <c r="L225" s="216">
        <f t="shared" si="37"/>
        <v>319</v>
      </c>
      <c r="M225" s="540" t="str">
        <f t="shared" si="38"/>
        <v>NO</v>
      </c>
      <c r="N225" s="941" t="str">
        <f t="shared" si="39"/>
        <v/>
      </c>
      <c r="O225" s="578"/>
    </row>
    <row r="226" spans="2:25" ht="17.100000000000001" customHeight="1" x14ac:dyDescent="0.25">
      <c r="B226" s="79">
        <v>36</v>
      </c>
      <c r="C226" s="967" t="s">
        <v>234</v>
      </c>
      <c r="D226" s="79">
        <v>2454</v>
      </c>
      <c r="E226" s="532" t="s">
        <v>17</v>
      </c>
      <c r="F226" s="410"/>
      <c r="G226" s="768" t="s">
        <v>164</v>
      </c>
      <c r="H226" s="115">
        <v>71</v>
      </c>
      <c r="I226" s="96">
        <v>72</v>
      </c>
      <c r="J226" s="96">
        <v>73</v>
      </c>
      <c r="K226" s="8">
        <v>75</v>
      </c>
      <c r="L226" s="216">
        <f t="shared" si="37"/>
        <v>291</v>
      </c>
      <c r="M226" s="540" t="str">
        <f t="shared" si="38"/>
        <v>NO</v>
      </c>
      <c r="N226" s="941" t="str">
        <f t="shared" si="39"/>
        <v/>
      </c>
      <c r="O226" s="589"/>
      <c r="P226" s="251"/>
    </row>
    <row r="227" spans="2:25" ht="17.100000000000001" customHeight="1" thickBot="1" x14ac:dyDescent="0.3">
      <c r="B227" s="30">
        <v>18</v>
      </c>
      <c r="C227" s="960" t="s">
        <v>149</v>
      </c>
      <c r="D227" s="30">
        <v>1473</v>
      </c>
      <c r="E227" s="522" t="s">
        <v>17</v>
      </c>
      <c r="F227" s="630"/>
      <c r="G227" s="636" t="s">
        <v>169</v>
      </c>
      <c r="H227" s="39"/>
      <c r="I227" s="97"/>
      <c r="J227" s="97"/>
      <c r="K227" s="76"/>
      <c r="L227" s="194">
        <f t="shared" si="37"/>
        <v>0</v>
      </c>
      <c r="M227" s="540" t="str">
        <f t="shared" si="38"/>
        <v>NO</v>
      </c>
      <c r="N227" s="939" t="str">
        <f t="shared" si="39"/>
        <v/>
      </c>
      <c r="O227" s="578"/>
    </row>
    <row r="228" spans="2:25" ht="24" customHeight="1" thickBot="1" x14ac:dyDescent="0.3">
      <c r="C228" s="971" t="s">
        <v>65</v>
      </c>
      <c r="D228" s="1212" t="s">
        <v>68</v>
      </c>
      <c r="E228" s="1213"/>
      <c r="F228" s="1213"/>
      <c r="G228" s="1213"/>
      <c r="H228" s="1213"/>
      <c r="I228" s="1213"/>
      <c r="J228" s="1213"/>
      <c r="K228" s="1213"/>
      <c r="L228" s="1214"/>
      <c r="M228" s="1213"/>
      <c r="N228" s="1215"/>
      <c r="O228" s="577"/>
    </row>
    <row r="230" spans="2:25" ht="17.25" thickBot="1" x14ac:dyDescent="0.3"/>
    <row r="231" spans="2:25" ht="25.5" customHeight="1" thickBot="1" x14ac:dyDescent="0.3">
      <c r="C231" s="1241" t="s">
        <v>47</v>
      </c>
      <c r="D231" s="1242"/>
      <c r="E231" s="1242"/>
      <c r="F231" s="1242"/>
      <c r="G231" s="1242"/>
      <c r="H231" s="1242"/>
      <c r="I231" s="1242"/>
      <c r="J231" s="1242"/>
      <c r="K231" s="1242"/>
      <c r="L231" s="1242"/>
      <c r="M231" s="1242"/>
      <c r="N231" s="1243"/>
      <c r="O231" s="597" t="s">
        <v>53</v>
      </c>
      <c r="P231" s="1230" t="s">
        <v>219</v>
      </c>
      <c r="Q231" s="1231"/>
      <c r="R231" s="853">
        <v>600</v>
      </c>
      <c r="U231" s="31"/>
      <c r="V231" s="31"/>
      <c r="W231" s="31"/>
      <c r="X231" s="31"/>
    </row>
    <row r="232" spans="2:25" ht="30.95" customHeight="1" thickBot="1" x14ac:dyDescent="0.3">
      <c r="B232" s="722" t="s">
        <v>168</v>
      </c>
      <c r="C232" s="979" t="s">
        <v>0</v>
      </c>
      <c r="D232" s="572" t="s">
        <v>1</v>
      </c>
      <c r="E232" s="520" t="s">
        <v>2</v>
      </c>
      <c r="F232" s="257" t="s">
        <v>109</v>
      </c>
      <c r="G232" s="257" t="s">
        <v>167</v>
      </c>
      <c r="H232" s="658" t="s">
        <v>44</v>
      </c>
      <c r="I232" s="12" t="s">
        <v>45</v>
      </c>
      <c r="J232" s="112" t="s">
        <v>46</v>
      </c>
      <c r="K232" s="182" t="s">
        <v>48</v>
      </c>
      <c r="L232" s="36" t="s">
        <v>44</v>
      </c>
      <c r="M232" s="12" t="s">
        <v>45</v>
      </c>
      <c r="N232" s="112" t="s">
        <v>46</v>
      </c>
      <c r="O232" s="182" t="s">
        <v>48</v>
      </c>
      <c r="P232" s="709" t="s">
        <v>9</v>
      </c>
      <c r="Q232" s="536" t="s">
        <v>80</v>
      </c>
      <c r="R232" s="537" t="s">
        <v>62</v>
      </c>
      <c r="V232" s="185"/>
      <c r="W232" s="124"/>
      <c r="X232" s="31"/>
      <c r="Y232" s="31"/>
    </row>
    <row r="233" spans="2:25" ht="17.100000000000001" customHeight="1" x14ac:dyDescent="0.25">
      <c r="B233" s="45">
        <v>11</v>
      </c>
      <c r="C233" s="959" t="s">
        <v>118</v>
      </c>
      <c r="D233" s="131">
        <v>1383</v>
      </c>
      <c r="E233" s="452" t="s">
        <v>14</v>
      </c>
      <c r="F233" s="730"/>
      <c r="G233" s="684" t="s">
        <v>163</v>
      </c>
      <c r="H233" s="660">
        <v>89</v>
      </c>
      <c r="I233" s="1">
        <v>88</v>
      </c>
      <c r="J233" s="26">
        <v>66</v>
      </c>
      <c r="K233" s="62">
        <f t="shared" ref="K233:K240" si="42">SUM($H233:$J233)</f>
        <v>243</v>
      </c>
      <c r="L233" s="37">
        <v>92</v>
      </c>
      <c r="M233" s="94">
        <v>92</v>
      </c>
      <c r="N233" s="77">
        <v>81</v>
      </c>
      <c r="O233" s="61">
        <f t="shared" ref="O233:O240" si="43">SUM($L233:$N233)</f>
        <v>265</v>
      </c>
      <c r="P233" s="705">
        <f t="shared" ref="P233:P240" si="44">SUM(K233+O233)</f>
        <v>508</v>
      </c>
      <c r="Q233" s="1252"/>
      <c r="R233" s="1253"/>
      <c r="V233" s="31"/>
      <c r="W233" s="31"/>
      <c r="X233" s="31"/>
      <c r="Y233" s="31"/>
    </row>
    <row r="234" spans="2:25" ht="17.100000000000001" customHeight="1" thickBot="1" x14ac:dyDescent="0.3">
      <c r="B234" s="46"/>
      <c r="C234" s="960"/>
      <c r="D234" s="30"/>
      <c r="E234" s="449" t="s">
        <v>14</v>
      </c>
      <c r="F234" s="729"/>
      <c r="G234" s="636"/>
      <c r="H234" s="601"/>
      <c r="I234" s="97"/>
      <c r="J234" s="76"/>
      <c r="K234" s="63">
        <f t="shared" si="42"/>
        <v>0</v>
      </c>
      <c r="L234" s="39"/>
      <c r="M234" s="97"/>
      <c r="N234" s="76"/>
      <c r="O234" s="63">
        <f t="shared" si="43"/>
        <v>0</v>
      </c>
      <c r="P234" s="710">
        <f t="shared" si="44"/>
        <v>0</v>
      </c>
      <c r="Q234" s="1254"/>
      <c r="R234" s="1255"/>
      <c r="V234" s="31"/>
      <c r="W234" s="31"/>
      <c r="X234" s="31"/>
      <c r="Y234" s="31"/>
    </row>
    <row r="235" spans="2:25" ht="17.100000000000001" customHeight="1" x14ac:dyDescent="0.25">
      <c r="B235" s="45"/>
      <c r="C235" s="959"/>
      <c r="D235" s="131"/>
      <c r="E235" s="452" t="s">
        <v>15</v>
      </c>
      <c r="F235" s="731"/>
      <c r="G235" s="640"/>
      <c r="H235" s="659"/>
      <c r="I235" s="5"/>
      <c r="J235" s="34"/>
      <c r="K235" s="62">
        <f t="shared" si="42"/>
        <v>0</v>
      </c>
      <c r="L235" s="41"/>
      <c r="M235" s="5"/>
      <c r="N235" s="34"/>
      <c r="O235" s="62">
        <f t="shared" si="43"/>
        <v>0</v>
      </c>
      <c r="P235" s="711">
        <f t="shared" si="44"/>
        <v>0</v>
      </c>
      <c r="Q235" s="633" t="str">
        <f>IF(P235&gt;539,"Yes","NO")</f>
        <v>NO</v>
      </c>
      <c r="R235" s="945" t="str">
        <f>IF(Q235="Yes","M","")</f>
        <v/>
      </c>
      <c r="V235" s="166"/>
      <c r="W235" s="31"/>
      <c r="X235" s="31"/>
      <c r="Y235" s="31"/>
    </row>
    <row r="236" spans="2:25" ht="17.100000000000001" customHeight="1" thickBot="1" x14ac:dyDescent="0.3">
      <c r="B236" s="30">
        <v>18</v>
      </c>
      <c r="C236" s="960" t="s">
        <v>152</v>
      </c>
      <c r="D236" s="30">
        <v>1473</v>
      </c>
      <c r="E236" s="449" t="s">
        <v>15</v>
      </c>
      <c r="F236" s="729"/>
      <c r="G236" s="636" t="s">
        <v>169</v>
      </c>
      <c r="H236" s="601"/>
      <c r="I236" s="97"/>
      <c r="J236" s="76"/>
      <c r="K236" s="63">
        <f t="shared" si="42"/>
        <v>0</v>
      </c>
      <c r="L236" s="39"/>
      <c r="M236" s="97"/>
      <c r="N236" s="76"/>
      <c r="O236" s="63">
        <f t="shared" si="43"/>
        <v>0</v>
      </c>
      <c r="P236" s="712">
        <f t="shared" si="44"/>
        <v>0</v>
      </c>
      <c r="Q236" s="634" t="str">
        <f>IF(P236&gt;539,"Yes","NO")</f>
        <v>NO</v>
      </c>
      <c r="R236" s="939" t="str">
        <f>IF(Q236="Yes","M","")</f>
        <v/>
      </c>
      <c r="V236" s="227"/>
      <c r="W236" s="31"/>
      <c r="X236" s="31"/>
      <c r="Y236" s="31"/>
    </row>
    <row r="237" spans="2:25" ht="17.100000000000001" customHeight="1" x14ac:dyDescent="0.25">
      <c r="B237" s="131">
        <v>15</v>
      </c>
      <c r="C237" s="959" t="s">
        <v>155</v>
      </c>
      <c r="D237" s="131">
        <v>380</v>
      </c>
      <c r="E237" s="452" t="s">
        <v>16</v>
      </c>
      <c r="F237" s="731"/>
      <c r="G237" s="753" t="s">
        <v>164</v>
      </c>
      <c r="H237" s="659">
        <v>62</v>
      </c>
      <c r="I237" s="5">
        <v>46</v>
      </c>
      <c r="J237" s="34">
        <v>55</v>
      </c>
      <c r="K237" s="62">
        <f t="shared" si="42"/>
        <v>163</v>
      </c>
      <c r="L237" s="41">
        <v>60</v>
      </c>
      <c r="M237" s="5">
        <v>69</v>
      </c>
      <c r="N237" s="34">
        <v>23</v>
      </c>
      <c r="O237" s="62">
        <f t="shared" si="43"/>
        <v>152</v>
      </c>
      <c r="P237" s="711">
        <f t="shared" si="44"/>
        <v>315</v>
      </c>
      <c r="Q237" s="633" t="str">
        <f>IF(P237&gt;510,"Yes","NO")</f>
        <v>NO</v>
      </c>
      <c r="R237" s="945" t="str">
        <f>IF(Q237="Yes","G","")</f>
        <v/>
      </c>
      <c r="V237" s="227"/>
      <c r="W237" s="31"/>
      <c r="X237" s="31"/>
      <c r="Y237" s="31"/>
    </row>
    <row r="238" spans="2:25" ht="17.100000000000001" customHeight="1" thickBot="1" x14ac:dyDescent="0.3">
      <c r="B238" s="30">
        <v>44</v>
      </c>
      <c r="C238" s="960" t="s">
        <v>259</v>
      </c>
      <c r="D238" s="30">
        <v>283</v>
      </c>
      <c r="E238" s="449" t="s">
        <v>16</v>
      </c>
      <c r="F238" s="729"/>
      <c r="G238" s="955" t="s">
        <v>169</v>
      </c>
      <c r="H238" s="601"/>
      <c r="I238" s="97"/>
      <c r="J238" s="76"/>
      <c r="K238" s="63">
        <f t="shared" si="42"/>
        <v>0</v>
      </c>
      <c r="L238" s="39"/>
      <c r="M238" s="97"/>
      <c r="N238" s="76"/>
      <c r="O238" s="63">
        <f t="shared" si="43"/>
        <v>0</v>
      </c>
      <c r="P238" s="712">
        <f t="shared" si="44"/>
        <v>0</v>
      </c>
      <c r="Q238" s="634" t="str">
        <f>IF(P238&gt;510,"Yes","NO")</f>
        <v>NO</v>
      </c>
      <c r="R238" s="939" t="str">
        <f>IF(Q238="Yes","G","")</f>
        <v/>
      </c>
      <c r="V238" s="227"/>
      <c r="W238" s="31"/>
      <c r="X238" s="31"/>
      <c r="Y238" s="31"/>
    </row>
    <row r="239" spans="2:25" ht="17.100000000000001" customHeight="1" x14ac:dyDescent="0.25">
      <c r="B239" s="28">
        <v>36</v>
      </c>
      <c r="C239" s="968" t="s">
        <v>234</v>
      </c>
      <c r="D239" s="28">
        <v>2454</v>
      </c>
      <c r="E239" s="446" t="s">
        <v>17</v>
      </c>
      <c r="F239" s="732"/>
      <c r="G239" s="951" t="s">
        <v>164</v>
      </c>
      <c r="H239" s="661">
        <v>52</v>
      </c>
      <c r="I239" s="71">
        <v>42</v>
      </c>
      <c r="J239" s="74">
        <v>12</v>
      </c>
      <c r="K239" s="64">
        <f t="shared" si="42"/>
        <v>106</v>
      </c>
      <c r="L239" s="9">
        <v>72</v>
      </c>
      <c r="M239" s="71">
        <v>53</v>
      </c>
      <c r="N239" s="74">
        <v>68</v>
      </c>
      <c r="O239" s="64">
        <f t="shared" si="43"/>
        <v>193</v>
      </c>
      <c r="P239" s="713">
        <f t="shared" si="44"/>
        <v>299</v>
      </c>
      <c r="Q239" s="316" t="str">
        <f>IF(P239&gt;479,"Yes","NO")</f>
        <v>NO</v>
      </c>
      <c r="R239" s="941" t="str">
        <f>IF(Q239="Yes","S","")</f>
        <v/>
      </c>
      <c r="V239" s="166"/>
      <c r="W239" s="31"/>
      <c r="X239" s="31"/>
      <c r="Y239" s="31"/>
    </row>
    <row r="240" spans="2:25" ht="17.100000000000001" customHeight="1" thickBot="1" x14ac:dyDescent="0.3">
      <c r="B240" s="30">
        <v>40</v>
      </c>
      <c r="C240" s="960" t="s">
        <v>243</v>
      </c>
      <c r="D240" s="30">
        <v>1054</v>
      </c>
      <c r="E240" s="449" t="s">
        <v>17</v>
      </c>
      <c r="F240" s="729"/>
      <c r="G240" s="955" t="s">
        <v>166</v>
      </c>
      <c r="H240" s="601"/>
      <c r="I240" s="97"/>
      <c r="J240" s="76"/>
      <c r="K240" s="63">
        <f t="shared" si="42"/>
        <v>0</v>
      </c>
      <c r="L240" s="39"/>
      <c r="M240" s="97"/>
      <c r="N240" s="76"/>
      <c r="O240" s="63">
        <f t="shared" si="43"/>
        <v>0</v>
      </c>
      <c r="P240" s="714">
        <f t="shared" si="44"/>
        <v>0</v>
      </c>
      <c r="Q240" s="300" t="str">
        <f>IF(P240&gt;479,"Yes","NO")</f>
        <v>NO</v>
      </c>
      <c r="R240" s="939" t="str">
        <f>IF(Q240="Yes","S","")</f>
        <v/>
      </c>
      <c r="V240" s="166"/>
      <c r="W240" s="31"/>
      <c r="X240" s="31"/>
      <c r="Y240" s="31"/>
    </row>
    <row r="241" spans="3:19" ht="32.1" customHeight="1" thickBot="1" x14ac:dyDescent="0.3">
      <c r="C241" s="971" t="s">
        <v>65</v>
      </c>
      <c r="D241" s="1212" t="s">
        <v>67</v>
      </c>
      <c r="E241" s="1213"/>
      <c r="F241" s="1213"/>
      <c r="G241" s="1213"/>
      <c r="H241" s="1213"/>
      <c r="I241" s="1213"/>
      <c r="J241" s="1213"/>
      <c r="K241" s="1213"/>
      <c r="L241" s="1213"/>
      <c r="M241" s="1213"/>
      <c r="N241" s="1215"/>
      <c r="P241" s="100"/>
      <c r="Q241" s="100"/>
      <c r="R241" s="100"/>
      <c r="S241" s="100"/>
    </row>
    <row r="242" spans="3:19" x14ac:dyDescent="0.25">
      <c r="P242" s="100"/>
      <c r="Q242" s="100"/>
      <c r="R242" s="100"/>
      <c r="S242" s="100"/>
    </row>
    <row r="243" spans="3:19" x14ac:dyDescent="0.25">
      <c r="C243" s="957">
        <f>COUNTIF((B2:B240),"40")</f>
        <v>5</v>
      </c>
    </row>
  </sheetData>
  <sortState ref="B144:O145">
    <sortCondition descending="1" ref="O144:O145"/>
  </sortState>
  <mergeCells count="80">
    <mergeCell ref="P173:Q173"/>
    <mergeCell ref="C190:M190"/>
    <mergeCell ref="J89:K89"/>
    <mergeCell ref="J90:K90"/>
    <mergeCell ref="C171:M171"/>
    <mergeCell ref="O171:P171"/>
    <mergeCell ref="D188:N188"/>
    <mergeCell ref="C156:N156"/>
    <mergeCell ref="O106:P106"/>
    <mergeCell ref="O132:P132"/>
    <mergeCell ref="C130:K130"/>
    <mergeCell ref="P157:R157"/>
    <mergeCell ref="O143:P143"/>
    <mergeCell ref="P156:Q156"/>
    <mergeCell ref="C117:K117"/>
    <mergeCell ref="O119:P119"/>
    <mergeCell ref="R159:S160"/>
    <mergeCell ref="J87:K87"/>
    <mergeCell ref="J88:K88"/>
    <mergeCell ref="K6:L6"/>
    <mergeCell ref="C19:I19"/>
    <mergeCell ref="K19:L19"/>
    <mergeCell ref="C38:I38"/>
    <mergeCell ref="K38:L38"/>
    <mergeCell ref="L21:M24"/>
    <mergeCell ref="D74:M74"/>
    <mergeCell ref="C47:L47"/>
    <mergeCell ref="D45:M45"/>
    <mergeCell ref="B77:J77"/>
    <mergeCell ref="H78:J78"/>
    <mergeCell ref="J84:K84"/>
    <mergeCell ref="J85:K85"/>
    <mergeCell ref="D168:N168"/>
    <mergeCell ref="D157:G157"/>
    <mergeCell ref="H157:K157"/>
    <mergeCell ref="C196:M196"/>
    <mergeCell ref="L209:M209"/>
    <mergeCell ref="L157:O157"/>
    <mergeCell ref="D241:N241"/>
    <mergeCell ref="C231:N231"/>
    <mergeCell ref="C209:J209"/>
    <mergeCell ref="C194:E194"/>
    <mergeCell ref="F194:Q194"/>
    <mergeCell ref="M211:N212"/>
    <mergeCell ref="D206:N206"/>
    <mergeCell ref="P231:Q231"/>
    <mergeCell ref="Q233:R234"/>
    <mergeCell ref="P198:Q199"/>
    <mergeCell ref="O196:P196"/>
    <mergeCell ref="D228:N228"/>
    <mergeCell ref="O49:P52"/>
    <mergeCell ref="C104:K104"/>
    <mergeCell ref="O96:P96"/>
    <mergeCell ref="N47:O47"/>
    <mergeCell ref="B78:G78"/>
    <mergeCell ref="J79:K79"/>
    <mergeCell ref="J80:K80"/>
    <mergeCell ref="J81:K81"/>
    <mergeCell ref="J82:K82"/>
    <mergeCell ref="J83:K83"/>
    <mergeCell ref="D91:I91"/>
    <mergeCell ref="C94:L94"/>
    <mergeCell ref="D102:M102"/>
    <mergeCell ref="J86:K86"/>
    <mergeCell ref="N94:O94"/>
    <mergeCell ref="N104:O104"/>
    <mergeCell ref="P145:Q146"/>
    <mergeCell ref="D115:M115"/>
    <mergeCell ref="D128:M128"/>
    <mergeCell ref="D141:M141"/>
    <mergeCell ref="D154:N154"/>
    <mergeCell ref="N117:O117"/>
    <mergeCell ref="C143:L143"/>
    <mergeCell ref="C2:N2"/>
    <mergeCell ref="C6:H6"/>
    <mergeCell ref="L40:M40"/>
    <mergeCell ref="C4:N4"/>
    <mergeCell ref="M8:N9"/>
    <mergeCell ref="D16:M16"/>
    <mergeCell ref="D36:M36"/>
  </mergeCells>
  <phoneticPr fontId="23" type="noConversion"/>
  <pageMargins left="0.2" right="0.2" top="0.2" bottom="0.2" header="0.30000000000000004" footer="0.30000000000000004"/>
  <pageSetup paperSize="9" scale="46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76"/>
  <sheetViews>
    <sheetView topLeftCell="A86" zoomScale="90" zoomScaleNormal="90" workbookViewId="0">
      <selection activeCell="K8" sqref="K8"/>
    </sheetView>
  </sheetViews>
  <sheetFormatPr defaultColWidth="8.85546875" defaultRowHeight="15.75" x14ac:dyDescent="0.25"/>
  <cols>
    <col min="1" max="1" width="3.42578125" style="21" customWidth="1"/>
    <col min="2" max="2" width="5" style="10" customWidth="1"/>
    <col min="3" max="3" width="23.140625" style="269" customWidth="1"/>
    <col min="4" max="4" width="9.42578125" style="21" customWidth="1"/>
    <col min="5" max="5" width="9" style="440" customWidth="1"/>
    <col min="6" max="8" width="6.42578125" style="21" customWidth="1"/>
    <col min="9" max="9" width="6.85546875" style="21" customWidth="1"/>
    <col min="10" max="10" width="6.42578125" style="21" customWidth="1"/>
    <col min="11" max="11" width="6.7109375" style="21" customWidth="1"/>
    <col min="12" max="12" width="9.28515625" style="157" customWidth="1"/>
    <col min="13" max="13" width="9.28515625" style="21" customWidth="1"/>
    <col min="14" max="14" width="10" style="21" customWidth="1"/>
    <col min="15" max="15" width="10" style="10" customWidth="1"/>
    <col min="16" max="16" width="10.42578125" style="21" customWidth="1"/>
    <col min="17" max="17" width="1.7109375" style="21" customWidth="1"/>
    <col min="18" max="18" width="19.42578125" style="21" customWidth="1"/>
    <col min="19" max="16384" width="8.85546875" style="21"/>
  </cols>
  <sheetData>
    <row r="1" spans="2:18" ht="16.5" thickBot="1" x14ac:dyDescent="0.3"/>
    <row r="2" spans="2:18" ht="21" thickBot="1" x14ac:dyDescent="0.3">
      <c r="C2" s="1174" t="s">
        <v>108</v>
      </c>
      <c r="D2" s="1175"/>
      <c r="E2" s="1175"/>
      <c r="F2" s="1175"/>
      <c r="G2" s="1175"/>
      <c r="H2" s="1175"/>
      <c r="I2" s="1175"/>
      <c r="J2" s="1175"/>
      <c r="K2" s="1175"/>
      <c r="L2" s="1175"/>
      <c r="M2" s="1175"/>
      <c r="N2" s="1175"/>
      <c r="O2" s="1175"/>
      <c r="P2" s="1176"/>
    </row>
    <row r="3" spans="2:18" ht="16.5" thickBot="1" x14ac:dyDescent="0.3"/>
    <row r="4" spans="2:18" ht="27" customHeight="1" thickBot="1" x14ac:dyDescent="0.3">
      <c r="C4" s="1150" t="s">
        <v>127</v>
      </c>
      <c r="D4" s="1151"/>
      <c r="E4" s="1151"/>
      <c r="F4" s="1151"/>
      <c r="G4" s="1151"/>
      <c r="H4" s="1151"/>
      <c r="I4" s="1151"/>
      <c r="J4" s="1151"/>
      <c r="K4" s="1151"/>
      <c r="L4" s="1151"/>
      <c r="M4" s="1151"/>
      <c r="N4" s="1151"/>
      <c r="O4" s="1151"/>
      <c r="P4" s="1152"/>
    </row>
    <row r="5" spans="2:18" ht="6.75" customHeight="1" thickBot="1" x14ac:dyDescent="0.3"/>
    <row r="6" spans="2:18" ht="22.5" customHeight="1" thickBot="1" x14ac:dyDescent="0.3">
      <c r="C6" s="1194" t="s">
        <v>24</v>
      </c>
      <c r="D6" s="1195"/>
      <c r="E6" s="1195"/>
      <c r="F6" s="1195"/>
      <c r="G6" s="1195"/>
      <c r="H6" s="1195"/>
      <c r="I6" s="1195"/>
      <c r="J6" s="1331" t="s">
        <v>217</v>
      </c>
      <c r="K6" s="1332"/>
      <c r="L6" s="1333"/>
      <c r="M6" s="840">
        <v>60</v>
      </c>
      <c r="N6" s="1306" t="s">
        <v>221</v>
      </c>
      <c r="O6" s="1307"/>
      <c r="P6" s="865">
        <v>600</v>
      </c>
      <c r="Q6" s="486"/>
      <c r="R6" s="1139" t="s">
        <v>216</v>
      </c>
    </row>
    <row r="7" spans="2:18" ht="21" customHeight="1" thickBot="1" x14ac:dyDescent="0.3">
      <c r="B7" s="722" t="s">
        <v>168</v>
      </c>
      <c r="C7" s="333" t="s">
        <v>0</v>
      </c>
      <c r="D7" s="572" t="s">
        <v>1</v>
      </c>
      <c r="E7" s="441" t="s">
        <v>2</v>
      </c>
      <c r="F7" s="43" t="s">
        <v>49</v>
      </c>
      <c r="G7" s="16">
        <v>10</v>
      </c>
      <c r="H7" s="16">
        <v>9</v>
      </c>
      <c r="I7" s="16">
        <v>8</v>
      </c>
      <c r="J7" s="16">
        <v>7</v>
      </c>
      <c r="K7" s="17">
        <v>6</v>
      </c>
      <c r="L7" s="54">
        <v>0</v>
      </c>
      <c r="M7" s="129" t="s">
        <v>9</v>
      </c>
      <c r="N7" s="223" t="s">
        <v>50</v>
      </c>
      <c r="O7" s="462" t="s">
        <v>89</v>
      </c>
      <c r="P7" s="437" t="s">
        <v>90</v>
      </c>
      <c r="Q7" s="486"/>
      <c r="R7" s="1140"/>
    </row>
    <row r="8" spans="2:18" ht="17.25" customHeight="1" thickBot="1" x14ac:dyDescent="0.3">
      <c r="B8" s="45">
        <v>17</v>
      </c>
      <c r="C8" s="822" t="s">
        <v>236</v>
      </c>
      <c r="D8" s="28">
        <v>786</v>
      </c>
      <c r="E8" s="442" t="s">
        <v>18</v>
      </c>
      <c r="F8" s="18">
        <v>120</v>
      </c>
      <c r="G8" s="5">
        <v>110</v>
      </c>
      <c r="H8" s="5">
        <v>198</v>
      </c>
      <c r="I8" s="5">
        <v>112</v>
      </c>
      <c r="J8" s="5">
        <v>7</v>
      </c>
      <c r="K8" s="118"/>
      <c r="L8" s="870"/>
      <c r="M8" s="129">
        <f>SUM($F8:$K8)</f>
        <v>547</v>
      </c>
      <c r="N8" s="160">
        <f>(F8/10)+(G8/10)+(H8/9)+(I8/8)+(J8/7)+(K8/6)+L8</f>
        <v>60</v>
      </c>
      <c r="O8" s="1313"/>
      <c r="P8" s="1154"/>
      <c r="Q8" s="486"/>
      <c r="R8" s="848" t="str">
        <f>IF(N8=0,"",IF(N8=60,"","Shot count Error"))</f>
        <v/>
      </c>
    </row>
    <row r="9" spans="2:18" ht="17.25" customHeight="1" thickBot="1" x14ac:dyDescent="0.3">
      <c r="B9" s="30"/>
      <c r="C9" s="821"/>
      <c r="D9" s="30"/>
      <c r="E9" s="443" t="s">
        <v>18</v>
      </c>
      <c r="F9" s="170"/>
      <c r="G9" s="97"/>
      <c r="H9" s="97"/>
      <c r="I9" s="97"/>
      <c r="J9" s="97"/>
      <c r="K9" s="171"/>
      <c r="L9" s="224"/>
      <c r="M9" s="194">
        <f t="shared" ref="M9:M20" si="0">SUM($F9:$K9)</f>
        <v>0</v>
      </c>
      <c r="N9" s="58">
        <f t="shared" ref="N9:N17" si="1">(F9/10)+(G9/10)+(H9/9)+(I9/8)+(J9/7)+(K9/6)+L9</f>
        <v>0</v>
      </c>
      <c r="O9" s="1314"/>
      <c r="P9" s="1156"/>
      <c r="Q9" s="486"/>
      <c r="R9" s="848" t="str">
        <f t="shared" ref="R9:R20" si="2">IF(N9=0,"",IF(N9=60,"","Shot count Error"))</f>
        <v/>
      </c>
    </row>
    <row r="10" spans="2:18" ht="17.25" customHeight="1" thickBot="1" x14ac:dyDescent="0.3">
      <c r="B10" s="29">
        <v>19</v>
      </c>
      <c r="C10" s="822" t="s">
        <v>156</v>
      </c>
      <c r="D10" s="28">
        <v>1786</v>
      </c>
      <c r="E10" s="444" t="s">
        <v>14</v>
      </c>
      <c r="F10" s="168">
        <v>130</v>
      </c>
      <c r="G10" s="94">
        <v>250</v>
      </c>
      <c r="H10" s="94">
        <v>180</v>
      </c>
      <c r="I10" s="94">
        <v>8</v>
      </c>
      <c r="J10" s="94">
        <v>7</v>
      </c>
      <c r="K10" s="169"/>
      <c r="L10" s="233"/>
      <c r="M10" s="129">
        <f t="shared" si="0"/>
        <v>575</v>
      </c>
      <c r="N10" s="160">
        <f t="shared" si="1"/>
        <v>60</v>
      </c>
      <c r="O10" s="499" t="str">
        <f>IF(M10&gt;589,"Yes","NO")</f>
        <v>NO</v>
      </c>
      <c r="P10" s="897" t="str">
        <f>IF(O10="yes","HM","")</f>
        <v/>
      </c>
      <c r="Q10" s="486"/>
      <c r="R10" s="848" t="str">
        <f t="shared" si="2"/>
        <v/>
      </c>
    </row>
    <row r="11" spans="2:18" ht="17.25" customHeight="1" thickBot="1" x14ac:dyDescent="0.3">
      <c r="B11" s="30"/>
      <c r="C11" s="821"/>
      <c r="D11" s="30"/>
      <c r="E11" s="417" t="s">
        <v>14</v>
      </c>
      <c r="F11" s="170"/>
      <c r="G11" s="97"/>
      <c r="H11" s="97"/>
      <c r="I11" s="97"/>
      <c r="J11" s="97"/>
      <c r="K11" s="171"/>
      <c r="L11" s="224"/>
      <c r="M11" s="194">
        <f t="shared" si="0"/>
        <v>0</v>
      </c>
      <c r="N11" s="58">
        <f t="shared" si="1"/>
        <v>0</v>
      </c>
      <c r="O11" s="500" t="str">
        <f>IF(M11&gt;589,"Yes","NO")</f>
        <v>NO</v>
      </c>
      <c r="P11" s="898" t="str">
        <f>IF(O11="yes","HM","")</f>
        <v/>
      </c>
      <c r="Q11" s="486"/>
      <c r="R11" s="848" t="str">
        <f t="shared" si="2"/>
        <v/>
      </c>
    </row>
    <row r="12" spans="2:18" ht="17.25" customHeight="1" thickBot="1" x14ac:dyDescent="0.3">
      <c r="B12" s="131">
        <v>11</v>
      </c>
      <c r="C12" s="824" t="s">
        <v>118</v>
      </c>
      <c r="D12" s="131">
        <v>1383</v>
      </c>
      <c r="E12" s="527" t="s">
        <v>15</v>
      </c>
      <c r="F12" s="18"/>
      <c r="G12" s="5"/>
      <c r="H12" s="5"/>
      <c r="I12" s="5"/>
      <c r="J12" s="5"/>
      <c r="K12" s="118"/>
      <c r="L12" s="868"/>
      <c r="M12" s="129">
        <f t="shared" si="0"/>
        <v>0</v>
      </c>
      <c r="N12" s="160">
        <f t="shared" si="1"/>
        <v>0</v>
      </c>
      <c r="O12" s="616" t="str">
        <f>IF(M12&gt;575,"Yes","NO")</f>
        <v>NO</v>
      </c>
      <c r="P12" s="899" t="str">
        <f>IF(O12="yes","M","")</f>
        <v/>
      </c>
      <c r="Q12" s="486"/>
      <c r="R12" s="848" t="str">
        <f t="shared" si="2"/>
        <v/>
      </c>
    </row>
    <row r="13" spans="2:18" ht="17.25" customHeight="1" thickBot="1" x14ac:dyDescent="0.3">
      <c r="B13" s="46" t="s">
        <v>186</v>
      </c>
      <c r="C13" s="823" t="s">
        <v>187</v>
      </c>
      <c r="D13" s="46">
        <v>1475</v>
      </c>
      <c r="E13" s="443" t="s">
        <v>15</v>
      </c>
      <c r="F13" s="95">
        <v>80</v>
      </c>
      <c r="G13" s="96">
        <v>210</v>
      </c>
      <c r="H13" s="96">
        <v>216</v>
      </c>
      <c r="I13" s="96">
        <v>56</v>
      </c>
      <c r="J13" s="96"/>
      <c r="K13" s="103"/>
      <c r="L13" s="154"/>
      <c r="M13" s="216">
        <f t="shared" si="0"/>
        <v>562</v>
      </c>
      <c r="N13" s="807">
        <f t="shared" ref="N13" si="3">(F13/10)+(G13/10)+(H13/9)+(I13/8)+(J13/7)+(K13/6)+L13</f>
        <v>60</v>
      </c>
      <c r="O13" s="808" t="str">
        <f>IF(M13&gt;575,"Yes","NO")</f>
        <v>NO</v>
      </c>
      <c r="P13" s="900" t="str">
        <f>IF(O13="yes","M","")</f>
        <v/>
      </c>
      <c r="Q13" s="486"/>
      <c r="R13" s="848" t="str">
        <f t="shared" si="2"/>
        <v/>
      </c>
    </row>
    <row r="14" spans="2:18" ht="17.25" customHeight="1" thickBot="1" x14ac:dyDescent="0.3">
      <c r="B14" s="249"/>
      <c r="C14" s="434"/>
      <c r="D14" s="1061"/>
      <c r="E14" s="481" t="s">
        <v>15</v>
      </c>
      <c r="F14" s="170"/>
      <c r="G14" s="97"/>
      <c r="H14" s="97"/>
      <c r="I14" s="97"/>
      <c r="J14" s="97"/>
      <c r="K14" s="171"/>
      <c r="L14" s="224"/>
      <c r="M14" s="194">
        <f t="shared" si="0"/>
        <v>0</v>
      </c>
      <c r="N14" s="58">
        <f t="shared" si="1"/>
        <v>0</v>
      </c>
      <c r="O14" s="500" t="str">
        <f>IF(M14&gt;575,"Yes","NO")</f>
        <v>NO</v>
      </c>
      <c r="P14" s="898" t="str">
        <f>IF(O14="yes","M","")</f>
        <v/>
      </c>
      <c r="Q14" s="486"/>
      <c r="R14" s="848" t="str">
        <f t="shared" si="2"/>
        <v/>
      </c>
    </row>
    <row r="15" spans="2:18" ht="17.25" customHeight="1" thickBot="1" x14ac:dyDescent="0.3">
      <c r="B15" s="45" t="s">
        <v>180</v>
      </c>
      <c r="C15" s="820" t="s">
        <v>181</v>
      </c>
      <c r="D15" s="45">
        <v>1059</v>
      </c>
      <c r="E15" s="444" t="s">
        <v>16</v>
      </c>
      <c r="F15" s="168">
        <v>10</v>
      </c>
      <c r="G15" s="94">
        <v>90</v>
      </c>
      <c r="H15" s="94">
        <v>198</v>
      </c>
      <c r="I15" s="94">
        <v>176</v>
      </c>
      <c r="J15" s="94">
        <v>35</v>
      </c>
      <c r="K15" s="169">
        <v>6</v>
      </c>
      <c r="L15" s="233"/>
      <c r="M15" s="129">
        <f t="shared" si="0"/>
        <v>515</v>
      </c>
      <c r="N15" s="160">
        <f t="shared" si="1"/>
        <v>60</v>
      </c>
      <c r="O15" s="499" t="str">
        <f>IF(M15&gt;551,"Yes","NO")</f>
        <v>NO</v>
      </c>
      <c r="P15" s="897" t="str">
        <f>IF(O15="yes","G","")</f>
        <v/>
      </c>
      <c r="Q15" s="486"/>
      <c r="R15" s="848" t="str">
        <f t="shared" si="2"/>
        <v/>
      </c>
    </row>
    <row r="16" spans="2:18" ht="17.25" customHeight="1" thickBot="1" x14ac:dyDescent="0.3">
      <c r="B16" s="30"/>
      <c r="C16" s="821"/>
      <c r="D16" s="30"/>
      <c r="E16" s="417" t="s">
        <v>16</v>
      </c>
      <c r="F16" s="170"/>
      <c r="G16" s="97"/>
      <c r="H16" s="97"/>
      <c r="I16" s="97"/>
      <c r="J16" s="97"/>
      <c r="K16" s="171"/>
      <c r="L16" s="224"/>
      <c r="M16" s="194">
        <f t="shared" si="0"/>
        <v>0</v>
      </c>
      <c r="N16" s="58">
        <f t="shared" si="1"/>
        <v>0</v>
      </c>
      <c r="O16" s="500" t="str">
        <f>IF(M16&gt;551,"Yes","NO")</f>
        <v>NO</v>
      </c>
      <c r="P16" s="898" t="str">
        <f>IF(O16="yes","G","")</f>
        <v/>
      </c>
      <c r="Q16" s="486"/>
      <c r="R16" s="848" t="str">
        <f t="shared" si="2"/>
        <v/>
      </c>
    </row>
    <row r="17" spans="2:18" ht="17.25" customHeight="1" thickBot="1" x14ac:dyDescent="0.3">
      <c r="B17" s="28"/>
      <c r="C17" s="822"/>
      <c r="D17" s="28"/>
      <c r="E17" s="442" t="s">
        <v>17</v>
      </c>
      <c r="F17" s="107"/>
      <c r="G17" s="71"/>
      <c r="H17" s="71"/>
      <c r="I17" s="71"/>
      <c r="J17" s="71"/>
      <c r="K17" s="108"/>
      <c r="L17" s="165"/>
      <c r="M17" s="129">
        <f t="shared" si="0"/>
        <v>0</v>
      </c>
      <c r="N17" s="160">
        <f t="shared" si="1"/>
        <v>0</v>
      </c>
      <c r="O17" s="497" t="str">
        <f>IF(M17&gt;514,"Yes","NO")</f>
        <v>NO</v>
      </c>
      <c r="P17" s="901" t="str">
        <f>IF(O17="yes","S","")</f>
        <v/>
      </c>
      <c r="Q17" s="486"/>
      <c r="R17" s="848" t="str">
        <f t="shared" si="2"/>
        <v/>
      </c>
    </row>
    <row r="18" spans="2:18" ht="17.25" customHeight="1" thickBot="1" x14ac:dyDescent="0.3">
      <c r="B18" s="79"/>
      <c r="C18" s="825"/>
      <c r="D18" s="29"/>
      <c r="E18" s="453" t="s">
        <v>17</v>
      </c>
      <c r="F18" s="113"/>
      <c r="G18" s="3"/>
      <c r="H18" s="3"/>
      <c r="I18" s="3"/>
      <c r="J18" s="3"/>
      <c r="K18" s="114"/>
      <c r="L18" s="870"/>
      <c r="M18" s="193">
        <f t="shared" si="0"/>
        <v>0</v>
      </c>
      <c r="N18" s="501">
        <f>(F18/10)+(G18/10)+(H18/9)+(I18/8)+(J18/7)+(K18/6)+L18</f>
        <v>0</v>
      </c>
      <c r="O18" s="497" t="str">
        <f>IF(M18&gt;514,"Yes","NO")</f>
        <v>NO</v>
      </c>
      <c r="P18" s="901" t="str">
        <f>IF(O18="yes","S","")</f>
        <v/>
      </c>
      <c r="Q18" s="486"/>
      <c r="R18" s="848" t="str">
        <f t="shared" si="2"/>
        <v/>
      </c>
    </row>
    <row r="19" spans="2:18" ht="17.25" customHeight="1" thickBot="1" x14ac:dyDescent="0.3">
      <c r="B19" s="79"/>
      <c r="C19" s="826"/>
      <c r="D19" s="79"/>
      <c r="E19" s="503" t="s">
        <v>17</v>
      </c>
      <c r="F19" s="95"/>
      <c r="G19" s="96"/>
      <c r="H19" s="96"/>
      <c r="I19" s="96"/>
      <c r="J19" s="96"/>
      <c r="K19" s="103"/>
      <c r="L19" s="504"/>
      <c r="M19" s="193">
        <f t="shared" si="0"/>
        <v>0</v>
      </c>
      <c r="N19" s="501">
        <f>(F19/10)+(G19/10)+(H19/9)+(I19/8)+(J19/7)+(K19/6)+L19</f>
        <v>0</v>
      </c>
      <c r="O19" s="497" t="str">
        <f>IF(M19&gt;514,"Yes","NO")</f>
        <v>NO</v>
      </c>
      <c r="P19" s="901" t="str">
        <f>IF(O19="yes","S","")</f>
        <v/>
      </c>
      <c r="Q19" s="486"/>
      <c r="R19" s="848" t="str">
        <f t="shared" si="2"/>
        <v/>
      </c>
    </row>
    <row r="20" spans="2:18" ht="17.25" customHeight="1" thickBot="1" x14ac:dyDescent="0.3">
      <c r="B20" s="30"/>
      <c r="C20" s="821"/>
      <c r="D20" s="30"/>
      <c r="E20" s="417" t="s">
        <v>17</v>
      </c>
      <c r="F20" s="170"/>
      <c r="G20" s="97"/>
      <c r="H20" s="97"/>
      <c r="I20" s="97"/>
      <c r="J20" s="97"/>
      <c r="K20" s="171"/>
      <c r="L20" s="225"/>
      <c r="M20" s="194">
        <f t="shared" si="0"/>
        <v>0</v>
      </c>
      <c r="N20" s="58">
        <f>(F20/10)+(G20/10)+(H20/9)+(I20/8)+(J20/7)+(K20/6)+L20</f>
        <v>0</v>
      </c>
      <c r="O20" s="502" t="str">
        <f>IF(M20&gt;514,"Yes","NO")</f>
        <v>NO</v>
      </c>
      <c r="P20" s="898" t="str">
        <f>IF(O20="yes","S","")</f>
        <v/>
      </c>
      <c r="Q20" s="486"/>
      <c r="R20" s="848" t="str">
        <f t="shared" si="2"/>
        <v/>
      </c>
    </row>
    <row r="21" spans="2:18" ht="27.95" customHeight="1" thickBot="1" x14ac:dyDescent="0.3">
      <c r="C21" s="172" t="s">
        <v>72</v>
      </c>
      <c r="D21" s="1317" t="s">
        <v>87</v>
      </c>
      <c r="E21" s="1318"/>
      <c r="F21" s="1318"/>
      <c r="G21" s="1318"/>
      <c r="H21" s="1318"/>
      <c r="I21" s="1318"/>
      <c r="J21" s="1318"/>
      <c r="K21" s="1318"/>
      <c r="L21" s="1318"/>
      <c r="M21" s="1318"/>
      <c r="N21" s="1319"/>
      <c r="O21" s="260"/>
      <c r="P21" s="486"/>
      <c r="Q21" s="486"/>
    </row>
    <row r="22" spans="2:18" ht="21.95" customHeight="1" thickBot="1" x14ac:dyDescent="0.3">
      <c r="C22" s="819"/>
      <c r="D22" s="167"/>
      <c r="E22" s="445"/>
      <c r="F22" s="167"/>
      <c r="G22" s="167"/>
      <c r="H22" s="167"/>
      <c r="I22" s="167"/>
      <c r="J22" s="167"/>
      <c r="K22" s="167"/>
      <c r="L22" s="167"/>
      <c r="O22" s="260"/>
      <c r="P22" s="486"/>
      <c r="Q22" s="486"/>
    </row>
    <row r="23" spans="2:18" ht="21.95" customHeight="1" thickBot="1" x14ac:dyDescent="0.3">
      <c r="C23" s="1194" t="s">
        <v>88</v>
      </c>
      <c r="D23" s="1195"/>
      <c r="E23" s="1195"/>
      <c r="F23" s="1195"/>
      <c r="G23" s="1195"/>
      <c r="H23" s="1195"/>
      <c r="I23" s="1278"/>
      <c r="J23" s="1331" t="s">
        <v>217</v>
      </c>
      <c r="K23" s="1332"/>
      <c r="L23" s="1333"/>
      <c r="M23" s="840">
        <v>60</v>
      </c>
      <c r="N23" s="1306" t="s">
        <v>221</v>
      </c>
      <c r="O23" s="1307"/>
      <c r="P23" s="865">
        <v>600</v>
      </c>
      <c r="Q23" s="486"/>
      <c r="R23" s="1141" t="s">
        <v>216</v>
      </c>
    </row>
    <row r="24" spans="2:18" ht="21.95" customHeight="1" thickBot="1" x14ac:dyDescent="0.3">
      <c r="B24" s="722" t="s">
        <v>168</v>
      </c>
      <c r="C24" s="333" t="s">
        <v>0</v>
      </c>
      <c r="D24" s="572" t="s">
        <v>1</v>
      </c>
      <c r="E24" s="438" t="s">
        <v>2</v>
      </c>
      <c r="F24" s="84" t="s">
        <v>49</v>
      </c>
      <c r="G24" s="16">
        <v>10</v>
      </c>
      <c r="H24" s="16">
        <v>9</v>
      </c>
      <c r="I24" s="16">
        <v>8</v>
      </c>
      <c r="J24" s="16">
        <v>7</v>
      </c>
      <c r="K24" s="102">
        <v>6</v>
      </c>
      <c r="L24" s="67">
        <v>0</v>
      </c>
      <c r="M24" s="129" t="s">
        <v>9</v>
      </c>
      <c r="N24" s="223" t="s">
        <v>50</v>
      </c>
      <c r="O24" s="1298"/>
      <c r="P24" s="1299"/>
      <c r="Q24" s="486"/>
      <c r="R24" s="1142"/>
    </row>
    <row r="25" spans="2:18" ht="17.100000000000001" customHeight="1" thickBot="1" x14ac:dyDescent="0.3">
      <c r="B25" s="45" t="s">
        <v>186</v>
      </c>
      <c r="C25" s="820" t="s">
        <v>187</v>
      </c>
      <c r="D25" s="45">
        <v>1475</v>
      </c>
      <c r="E25" s="796" t="s">
        <v>124</v>
      </c>
      <c r="F25" s="37"/>
      <c r="G25" s="94"/>
      <c r="H25" s="94"/>
      <c r="I25" s="94"/>
      <c r="J25" s="94"/>
      <c r="K25" s="77"/>
      <c r="L25" s="78"/>
      <c r="M25" s="192">
        <f>SUM($F25:$K25)</f>
        <v>0</v>
      </c>
      <c r="N25" s="806">
        <f t="shared" ref="N25" si="4">(F25/10)+(G25/10)+(H25/9)+(I25/8)+(J25/7)+(K25/6)+L25</f>
        <v>0</v>
      </c>
      <c r="O25" s="1153"/>
      <c r="P25" s="1154"/>
      <c r="Q25" s="486"/>
      <c r="R25" s="848" t="str">
        <f t="shared" ref="R25:R29" si="5">IF(N25=0,"",IF(N25=60,"","Shot count Error"))</f>
        <v/>
      </c>
    </row>
    <row r="26" spans="2:18" ht="17.100000000000001" customHeight="1" thickBot="1" x14ac:dyDescent="0.3">
      <c r="B26" s="29"/>
      <c r="C26" s="825"/>
      <c r="D26" s="29"/>
      <c r="E26" s="797" t="s">
        <v>124</v>
      </c>
      <c r="F26" s="9"/>
      <c r="G26" s="71"/>
      <c r="H26" s="71"/>
      <c r="I26" s="71"/>
      <c r="J26" s="71"/>
      <c r="K26" s="74"/>
      <c r="L26" s="80"/>
      <c r="M26" s="216">
        <f t="shared" ref="M26:M29" si="6">SUM($F26:$K26)</f>
        <v>0</v>
      </c>
      <c r="N26" s="152">
        <f t="shared" ref="N26:N29" si="7">(F26/10)+(G26/10)+(H26/9)+(I26/8)+(J26/7)+(K26/6)+L26</f>
        <v>0</v>
      </c>
      <c r="O26" s="1155"/>
      <c r="P26" s="1156"/>
      <c r="Q26" s="486"/>
      <c r="R26" s="848" t="str">
        <f t="shared" si="5"/>
        <v/>
      </c>
    </row>
    <row r="27" spans="2:18" ht="17.100000000000001" customHeight="1" thickBot="1" x14ac:dyDescent="0.3">
      <c r="B27" s="79"/>
      <c r="C27" s="826"/>
      <c r="D27" s="79"/>
      <c r="E27" s="812" t="s">
        <v>124</v>
      </c>
      <c r="F27" s="9"/>
      <c r="G27" s="71"/>
      <c r="H27" s="71"/>
      <c r="I27" s="71"/>
      <c r="J27" s="71"/>
      <c r="K27" s="74"/>
      <c r="L27" s="80"/>
      <c r="M27" s="216">
        <f t="shared" si="6"/>
        <v>0</v>
      </c>
      <c r="N27" s="152">
        <f t="shared" si="7"/>
        <v>0</v>
      </c>
      <c r="O27" s="1155"/>
      <c r="P27" s="1156"/>
      <c r="Q27" s="486"/>
      <c r="R27" s="848" t="str">
        <f t="shared" si="5"/>
        <v/>
      </c>
    </row>
    <row r="28" spans="2:18" ht="17.100000000000001" customHeight="1" thickBot="1" x14ac:dyDescent="0.3">
      <c r="B28" s="28"/>
      <c r="C28" s="825"/>
      <c r="D28" s="29"/>
      <c r="E28" s="809" t="s">
        <v>124</v>
      </c>
      <c r="F28" s="9"/>
      <c r="G28" s="71"/>
      <c r="H28" s="71"/>
      <c r="I28" s="71"/>
      <c r="J28" s="71"/>
      <c r="K28" s="74"/>
      <c r="L28" s="80"/>
      <c r="M28" s="216">
        <f t="shared" si="6"/>
        <v>0</v>
      </c>
      <c r="N28" s="152">
        <f t="shared" si="7"/>
        <v>0</v>
      </c>
      <c r="O28" s="1155"/>
      <c r="P28" s="1156"/>
      <c r="Q28" s="486"/>
      <c r="R28" s="848" t="str">
        <f t="shared" si="5"/>
        <v/>
      </c>
    </row>
    <row r="29" spans="2:18" ht="17.100000000000001" customHeight="1" thickBot="1" x14ac:dyDescent="0.3">
      <c r="B29" s="30"/>
      <c r="C29" s="821"/>
      <c r="D29" s="30"/>
      <c r="E29" s="810" t="s">
        <v>124</v>
      </c>
      <c r="F29" s="44"/>
      <c r="G29" s="15"/>
      <c r="H29" s="15"/>
      <c r="I29" s="15"/>
      <c r="J29" s="15"/>
      <c r="K29" s="35"/>
      <c r="L29" s="867"/>
      <c r="M29" s="194">
        <f t="shared" si="6"/>
        <v>0</v>
      </c>
      <c r="N29" s="811">
        <f t="shared" si="7"/>
        <v>0</v>
      </c>
      <c r="O29" s="1161"/>
      <c r="P29" s="1162"/>
      <c r="Q29" s="486"/>
      <c r="R29" s="848" t="str">
        <f t="shared" si="5"/>
        <v/>
      </c>
    </row>
    <row r="30" spans="2:18" ht="21.95" customHeight="1" x14ac:dyDescent="0.25">
      <c r="C30" s="819"/>
      <c r="D30" s="167"/>
      <c r="E30" s="445"/>
      <c r="F30" s="167"/>
      <c r="G30" s="167"/>
      <c r="H30" s="167"/>
      <c r="I30" s="167"/>
      <c r="J30" s="167"/>
      <c r="K30" s="167"/>
      <c r="L30" s="167"/>
      <c r="O30" s="260"/>
      <c r="P30" s="486"/>
      <c r="Q30" s="486"/>
    </row>
    <row r="31" spans="2:18" ht="12.75" customHeight="1" thickBot="1" x14ac:dyDescent="0.3">
      <c r="O31" s="260"/>
      <c r="P31" s="486"/>
      <c r="Q31" s="486"/>
    </row>
    <row r="32" spans="2:18" ht="27" customHeight="1" thickBot="1" x14ac:dyDescent="0.3">
      <c r="C32" s="1194" t="s">
        <v>25</v>
      </c>
      <c r="D32" s="1195"/>
      <c r="E32" s="1195"/>
      <c r="F32" s="1195"/>
      <c r="G32" s="1195"/>
      <c r="H32" s="1195"/>
      <c r="I32" s="1195"/>
      <c r="J32" s="1331" t="s">
        <v>217</v>
      </c>
      <c r="K32" s="1332"/>
      <c r="L32" s="1333"/>
      <c r="M32" s="840">
        <v>150</v>
      </c>
      <c r="N32" s="1306" t="s">
        <v>221</v>
      </c>
      <c r="O32" s="1307"/>
      <c r="P32" s="865">
        <v>1500</v>
      </c>
      <c r="Q32" s="486"/>
      <c r="R32" s="1139" t="s">
        <v>216</v>
      </c>
    </row>
    <row r="33" spans="2:18" ht="24" customHeight="1" thickBot="1" x14ac:dyDescent="0.3">
      <c r="B33" s="722" t="s">
        <v>168</v>
      </c>
      <c r="C33" s="333" t="s">
        <v>0</v>
      </c>
      <c r="D33" s="572" t="s">
        <v>1</v>
      </c>
      <c r="E33" s="450" t="s">
        <v>2</v>
      </c>
      <c r="F33" s="43" t="s">
        <v>49</v>
      </c>
      <c r="G33" s="16">
        <v>10</v>
      </c>
      <c r="H33" s="16">
        <v>9</v>
      </c>
      <c r="I33" s="16">
        <v>8</v>
      </c>
      <c r="J33" s="16">
        <v>7</v>
      </c>
      <c r="K33" s="17">
        <v>6</v>
      </c>
      <c r="L33" s="190">
        <v>0</v>
      </c>
      <c r="M33" s="226" t="s">
        <v>9</v>
      </c>
      <c r="N33" s="50" t="s">
        <v>51</v>
      </c>
      <c r="O33" s="462" t="s">
        <v>89</v>
      </c>
      <c r="P33" s="436" t="s">
        <v>90</v>
      </c>
      <c r="Q33" s="486"/>
      <c r="R33" s="1140"/>
    </row>
    <row r="34" spans="2:18" ht="17.25" customHeight="1" thickBot="1" x14ac:dyDescent="0.3">
      <c r="B34" s="45">
        <v>17</v>
      </c>
      <c r="C34" s="820" t="s">
        <v>236</v>
      </c>
      <c r="D34" s="795">
        <v>786</v>
      </c>
      <c r="E34" s="448" t="s">
        <v>18</v>
      </c>
      <c r="F34" s="37">
        <v>480</v>
      </c>
      <c r="G34" s="2">
        <v>490</v>
      </c>
      <c r="H34" s="2">
        <v>405</v>
      </c>
      <c r="I34" s="2">
        <v>56</v>
      </c>
      <c r="J34" s="2">
        <v>7</v>
      </c>
      <c r="K34" s="25"/>
      <c r="L34" s="204"/>
      <c r="M34" s="217">
        <f>SUM($F34:$K34)</f>
        <v>1438</v>
      </c>
      <c r="N34" s="158">
        <f>(F34/10)+(G34/10)+(H34/9)+(I34/8)+(J34/7)+(K34/6)+L34</f>
        <v>150</v>
      </c>
      <c r="O34" s="1313"/>
      <c r="P34" s="1154"/>
      <c r="Q34" s="486"/>
      <c r="R34" s="848" t="str">
        <f>IF(N34=0,"",IF(N34=150,"","Shot count Error"))</f>
        <v/>
      </c>
    </row>
    <row r="35" spans="2:18" ht="17.25" customHeight="1" thickBot="1" x14ac:dyDescent="0.3">
      <c r="B35" s="46"/>
      <c r="C35" s="823"/>
      <c r="D35" s="627"/>
      <c r="E35" s="447" t="s">
        <v>18</v>
      </c>
      <c r="F35" s="38"/>
      <c r="G35" s="1"/>
      <c r="H35" s="1"/>
      <c r="I35" s="1"/>
      <c r="J35" s="1"/>
      <c r="K35" s="26"/>
      <c r="L35" s="205"/>
      <c r="M35" s="219">
        <f t="shared" ref="M35:M45" si="8">SUM($F35:$K35)</f>
        <v>0</v>
      </c>
      <c r="N35" s="234">
        <f t="shared" ref="N35:N45" si="9">(F35/10)+(G35/10)+(H35/9)+(I35/8)+(J35/7)+(K35/6)+L35</f>
        <v>0</v>
      </c>
      <c r="O35" s="1314"/>
      <c r="P35" s="1156"/>
      <c r="Q35" s="486"/>
      <c r="R35" s="848" t="str">
        <f t="shared" ref="R35:R45" si="10">IF(N35=0,"",IF(N35=150,"","Shot count Error"))</f>
        <v/>
      </c>
    </row>
    <row r="36" spans="2:18" ht="17.25" customHeight="1" thickBot="1" x14ac:dyDescent="0.3">
      <c r="B36" s="45"/>
      <c r="C36" s="820"/>
      <c r="D36" s="795"/>
      <c r="E36" s="448" t="s">
        <v>14</v>
      </c>
      <c r="F36" s="37"/>
      <c r="G36" s="94"/>
      <c r="H36" s="94"/>
      <c r="I36" s="94"/>
      <c r="J36" s="94"/>
      <c r="K36" s="169"/>
      <c r="L36" s="204"/>
      <c r="M36" s="217">
        <f t="shared" si="8"/>
        <v>0</v>
      </c>
      <c r="N36" s="158">
        <f t="shared" si="9"/>
        <v>0</v>
      </c>
      <c r="O36" s="495" t="str">
        <f>IF(M36&gt;1475,"Yes","NO")</f>
        <v>NO</v>
      </c>
      <c r="P36" s="897" t="str">
        <f>IF(O36="yes","Hm","")</f>
        <v/>
      </c>
      <c r="Q36" s="486"/>
      <c r="R36" s="848" t="str">
        <f t="shared" si="10"/>
        <v/>
      </c>
    </row>
    <row r="37" spans="2:18" ht="17.25" customHeight="1" thickBot="1" x14ac:dyDescent="0.3">
      <c r="B37" s="30"/>
      <c r="C37" s="821"/>
      <c r="D37" s="626"/>
      <c r="E37" s="449" t="s">
        <v>14</v>
      </c>
      <c r="F37" s="39"/>
      <c r="G37" s="97"/>
      <c r="H37" s="97"/>
      <c r="I37" s="97"/>
      <c r="J37" s="97"/>
      <c r="K37" s="171"/>
      <c r="L37" s="205"/>
      <c r="M37" s="230">
        <f t="shared" si="8"/>
        <v>0</v>
      </c>
      <c r="N37" s="221">
        <f t="shared" si="9"/>
        <v>0</v>
      </c>
      <c r="O37" s="496" t="str">
        <f>IF(M37&gt;1475,"Yes","NO")</f>
        <v>NO</v>
      </c>
      <c r="P37" s="898" t="str">
        <f>IF(O37="yes","HM","")</f>
        <v/>
      </c>
      <c r="Q37" s="486"/>
      <c r="R37" s="848" t="str">
        <f t="shared" si="10"/>
        <v/>
      </c>
    </row>
    <row r="38" spans="2:18" ht="17.25" customHeight="1" thickBot="1" x14ac:dyDescent="0.3">
      <c r="B38" s="28" t="s">
        <v>186</v>
      </c>
      <c r="C38" s="822" t="s">
        <v>187</v>
      </c>
      <c r="D38" s="816">
        <v>1475</v>
      </c>
      <c r="E38" s="446" t="s">
        <v>15</v>
      </c>
      <c r="F38" s="9">
        <v>480</v>
      </c>
      <c r="G38" s="71">
        <v>300</v>
      </c>
      <c r="H38" s="71">
        <v>450</v>
      </c>
      <c r="I38" s="71">
        <v>112</v>
      </c>
      <c r="J38" s="71">
        <v>49</v>
      </c>
      <c r="K38" s="74"/>
      <c r="L38" s="206">
        <v>1</v>
      </c>
      <c r="M38" s="218">
        <f>SUM($F38:$K38)</f>
        <v>1391</v>
      </c>
      <c r="N38" s="232">
        <f t="shared" si="9"/>
        <v>150</v>
      </c>
      <c r="O38" s="497" t="str">
        <f>IF(M38&gt;1439,"Yes","NO")</f>
        <v>NO</v>
      </c>
      <c r="P38" s="901" t="str">
        <f>IF(O38="yes","M","")</f>
        <v/>
      </c>
      <c r="Q38" s="486"/>
      <c r="R38" s="848" t="str">
        <f t="shared" si="10"/>
        <v/>
      </c>
    </row>
    <row r="39" spans="2:18" ht="17.25" customHeight="1" thickBot="1" x14ac:dyDescent="0.3">
      <c r="B39" s="46" t="s">
        <v>184</v>
      </c>
      <c r="C39" s="823" t="s">
        <v>185</v>
      </c>
      <c r="D39" s="627">
        <v>1821</v>
      </c>
      <c r="E39" s="447" t="s">
        <v>15</v>
      </c>
      <c r="F39" s="38">
        <v>310</v>
      </c>
      <c r="G39" s="1">
        <v>230</v>
      </c>
      <c r="H39" s="1">
        <v>333</v>
      </c>
      <c r="I39" s="1">
        <v>160</v>
      </c>
      <c r="J39" s="1">
        <v>56</v>
      </c>
      <c r="K39" s="26"/>
      <c r="L39" s="207">
        <v>31</v>
      </c>
      <c r="M39" s="219">
        <f>SUM($F39:$K39)</f>
        <v>1089</v>
      </c>
      <c r="N39" s="234">
        <f t="shared" si="9"/>
        <v>150</v>
      </c>
      <c r="O39" s="498" t="str">
        <f>IF(M39&gt;1439,"Yes","NO")</f>
        <v>NO</v>
      </c>
      <c r="P39" s="902" t="str">
        <f>IF(O39="yes","M","")</f>
        <v/>
      </c>
      <c r="Q39" s="486"/>
      <c r="R39" s="848" t="str">
        <f t="shared" si="10"/>
        <v/>
      </c>
    </row>
    <row r="40" spans="2:18" ht="17.25" customHeight="1" thickBot="1" x14ac:dyDescent="0.3">
      <c r="B40" s="45">
        <v>21</v>
      </c>
      <c r="C40" s="820" t="s">
        <v>148</v>
      </c>
      <c r="D40" s="795">
        <v>1809</v>
      </c>
      <c r="E40" s="448" t="s">
        <v>16</v>
      </c>
      <c r="F40" s="37">
        <v>330</v>
      </c>
      <c r="G40" s="94">
        <v>370</v>
      </c>
      <c r="H40" s="94">
        <v>423</v>
      </c>
      <c r="I40" s="94">
        <v>184</v>
      </c>
      <c r="J40" s="94">
        <v>49</v>
      </c>
      <c r="K40" s="169"/>
      <c r="L40" s="204">
        <v>3</v>
      </c>
      <c r="M40" s="217">
        <f t="shared" si="8"/>
        <v>1356</v>
      </c>
      <c r="N40" s="158">
        <f t="shared" si="9"/>
        <v>150</v>
      </c>
      <c r="O40" s="495" t="str">
        <f>IF(M40&gt;1379,"Yes","NO")</f>
        <v>NO</v>
      </c>
      <c r="P40" s="897" t="str">
        <f>IF(O40="yes","G","")</f>
        <v/>
      </c>
      <c r="Q40" s="486"/>
      <c r="R40" s="848" t="str">
        <f t="shared" si="10"/>
        <v/>
      </c>
    </row>
    <row r="41" spans="2:18" ht="17.25" customHeight="1" thickBot="1" x14ac:dyDescent="0.3">
      <c r="B41" s="30"/>
      <c r="C41" s="821"/>
      <c r="D41" s="626"/>
      <c r="E41" s="449" t="s">
        <v>16</v>
      </c>
      <c r="F41" s="39"/>
      <c r="G41" s="97"/>
      <c r="H41" s="97"/>
      <c r="I41" s="97"/>
      <c r="J41" s="97"/>
      <c r="K41" s="171"/>
      <c r="L41" s="205"/>
      <c r="M41" s="230">
        <f t="shared" si="8"/>
        <v>0</v>
      </c>
      <c r="N41" s="221">
        <f t="shared" si="9"/>
        <v>0</v>
      </c>
      <c r="O41" s="496" t="str">
        <f>IF(M41&gt;1379,"Yes","NO")</f>
        <v>NO</v>
      </c>
      <c r="P41" s="898" t="str">
        <f>IF(O41="yes","G","")</f>
        <v/>
      </c>
      <c r="Q41" s="486"/>
      <c r="R41" s="848" t="str">
        <f t="shared" si="10"/>
        <v/>
      </c>
    </row>
    <row r="42" spans="2:18" ht="17.25" customHeight="1" thickBot="1" x14ac:dyDescent="0.3">
      <c r="B42" s="28"/>
      <c r="C42" s="822"/>
      <c r="D42" s="816"/>
      <c r="E42" s="446" t="s">
        <v>17</v>
      </c>
      <c r="F42" s="9"/>
      <c r="G42" s="71"/>
      <c r="H42" s="71"/>
      <c r="I42" s="71"/>
      <c r="J42" s="71"/>
      <c r="K42" s="74"/>
      <c r="L42" s="206"/>
      <c r="M42" s="218">
        <f t="shared" si="8"/>
        <v>0</v>
      </c>
      <c r="N42" s="232">
        <f t="shared" si="9"/>
        <v>0</v>
      </c>
      <c r="O42" s="497" t="str">
        <f>IF(M42&gt;1079,"Yes","NO")</f>
        <v>NO</v>
      </c>
      <c r="P42" s="901" t="str">
        <f>IF(O42="yes","S","")</f>
        <v/>
      </c>
      <c r="Q42" s="486"/>
      <c r="R42" s="848" t="str">
        <f t="shared" si="10"/>
        <v/>
      </c>
    </row>
    <row r="43" spans="2:18" ht="17.25" customHeight="1" thickBot="1" x14ac:dyDescent="0.3">
      <c r="B43" s="79"/>
      <c r="C43" s="822"/>
      <c r="D43" s="816"/>
      <c r="E43" s="446" t="s">
        <v>17</v>
      </c>
      <c r="F43" s="9"/>
      <c r="G43" s="4"/>
      <c r="H43" s="4"/>
      <c r="I43" s="4"/>
      <c r="J43" s="4"/>
      <c r="K43" s="7"/>
      <c r="L43" s="208"/>
      <c r="M43" s="220">
        <f t="shared" si="8"/>
        <v>0</v>
      </c>
      <c r="N43" s="229">
        <f t="shared" si="9"/>
        <v>0</v>
      </c>
      <c r="O43" s="497" t="str">
        <f>IF(M43&gt;1079,"Yes","NO")</f>
        <v>NO</v>
      </c>
      <c r="P43" s="901" t="str">
        <f>IF(O43="yes","S","")</f>
        <v/>
      </c>
      <c r="Q43" s="486"/>
      <c r="R43" s="848" t="str">
        <f t="shared" si="10"/>
        <v/>
      </c>
    </row>
    <row r="44" spans="2:18" ht="17.25" customHeight="1" thickBot="1" x14ac:dyDescent="0.3">
      <c r="B44" s="79"/>
      <c r="C44" s="826"/>
      <c r="D44" s="628"/>
      <c r="E44" s="446" t="s">
        <v>17</v>
      </c>
      <c r="F44" s="9"/>
      <c r="G44" s="4"/>
      <c r="H44" s="4"/>
      <c r="I44" s="4"/>
      <c r="J44" s="4"/>
      <c r="K44" s="7"/>
      <c r="L44" s="208"/>
      <c r="M44" s="220">
        <f t="shared" si="8"/>
        <v>0</v>
      </c>
      <c r="N44" s="229">
        <f t="shared" si="9"/>
        <v>0</v>
      </c>
      <c r="O44" s="497" t="str">
        <f>IF(M44&gt;1079,"Yes","NO")</f>
        <v>NO</v>
      </c>
      <c r="P44" s="901" t="str">
        <f>IF(O44="yes","S","")</f>
        <v/>
      </c>
      <c r="Q44" s="486"/>
      <c r="R44" s="848" t="str">
        <f t="shared" si="10"/>
        <v/>
      </c>
    </row>
    <row r="45" spans="2:18" ht="17.25" customHeight="1" thickBot="1" x14ac:dyDescent="0.3">
      <c r="B45" s="30"/>
      <c r="C45" s="830"/>
      <c r="D45" s="798"/>
      <c r="E45" s="451" t="s">
        <v>17</v>
      </c>
      <c r="F45" s="44"/>
      <c r="G45" s="15"/>
      <c r="H45" s="15"/>
      <c r="I45" s="15"/>
      <c r="J45" s="15"/>
      <c r="K45" s="35"/>
      <c r="L45" s="205"/>
      <c r="M45" s="230">
        <f t="shared" si="8"/>
        <v>0</v>
      </c>
      <c r="N45" s="221">
        <f t="shared" si="9"/>
        <v>0</v>
      </c>
      <c r="O45" s="497" t="str">
        <f>IF(M45&gt;1079,"Yes","NO")</f>
        <v>NO</v>
      </c>
      <c r="P45" s="901" t="str">
        <f>IF(O45="yes","S","")</f>
        <v/>
      </c>
      <c r="Q45" s="486"/>
      <c r="R45" s="848" t="str">
        <f t="shared" si="10"/>
        <v/>
      </c>
    </row>
    <row r="46" spans="2:18" s="199" customFormat="1" ht="33" customHeight="1" thickBot="1" x14ac:dyDescent="0.3">
      <c r="B46" s="721"/>
      <c r="C46" s="1334" t="s">
        <v>65</v>
      </c>
      <c r="D46" s="1335"/>
      <c r="E46" s="1338" t="s">
        <v>93</v>
      </c>
      <c r="F46" s="1339"/>
      <c r="G46" s="1339"/>
      <c r="H46" s="1339"/>
      <c r="I46" s="1339"/>
      <c r="J46" s="1339"/>
      <c r="K46" s="1339"/>
      <c r="L46" s="1339"/>
      <c r="M46" s="1339"/>
      <c r="N46" s="1339"/>
      <c r="O46" s="1339"/>
      <c r="P46" s="1340"/>
    </row>
    <row r="47" spans="2:18" ht="16.5" customHeight="1" x14ac:dyDescent="0.25"/>
    <row r="48" spans="2:18" ht="21.75" customHeight="1" thickBot="1" x14ac:dyDescent="0.3"/>
    <row r="49" spans="2:18" ht="27.95" customHeight="1" thickBot="1" x14ac:dyDescent="0.3">
      <c r="C49" s="1194" t="s">
        <v>26</v>
      </c>
      <c r="D49" s="1195"/>
      <c r="E49" s="1195"/>
      <c r="F49" s="1195"/>
      <c r="G49" s="1195"/>
      <c r="H49" s="1195"/>
      <c r="I49" s="1195"/>
      <c r="J49" s="1331" t="s">
        <v>217</v>
      </c>
      <c r="K49" s="1332"/>
      <c r="L49" s="1333"/>
      <c r="M49" s="840">
        <v>150</v>
      </c>
      <c r="N49" s="1306" t="s">
        <v>221</v>
      </c>
      <c r="O49" s="1307"/>
      <c r="P49" s="865">
        <v>1500</v>
      </c>
      <c r="R49" s="1139" t="s">
        <v>216</v>
      </c>
    </row>
    <row r="50" spans="2:18" ht="23.1" customHeight="1" thickBot="1" x14ac:dyDescent="0.3">
      <c r="B50" s="722" t="s">
        <v>168</v>
      </c>
      <c r="C50" s="333" t="s">
        <v>0</v>
      </c>
      <c r="D50" s="572" t="s">
        <v>1</v>
      </c>
      <c r="E50" s="450" t="s">
        <v>2</v>
      </c>
      <c r="F50" s="43" t="s">
        <v>49</v>
      </c>
      <c r="G50" s="16">
        <v>10</v>
      </c>
      <c r="H50" s="16">
        <v>9</v>
      </c>
      <c r="I50" s="16">
        <v>8</v>
      </c>
      <c r="J50" s="16">
        <v>7</v>
      </c>
      <c r="K50" s="17">
        <v>6</v>
      </c>
      <c r="L50" s="54">
        <v>0</v>
      </c>
      <c r="M50" s="228" t="s">
        <v>9</v>
      </c>
      <c r="N50" s="50" t="s">
        <v>51</v>
      </c>
      <c r="O50" s="461" t="s">
        <v>89</v>
      </c>
      <c r="P50" s="458" t="s">
        <v>90</v>
      </c>
      <c r="R50" s="1140"/>
    </row>
    <row r="51" spans="2:18" ht="17.25" customHeight="1" thickBot="1" x14ac:dyDescent="0.3">
      <c r="B51" s="45">
        <v>17</v>
      </c>
      <c r="C51" s="820" t="s">
        <v>236</v>
      </c>
      <c r="D51" s="45">
        <v>786</v>
      </c>
      <c r="E51" s="448" t="s">
        <v>18</v>
      </c>
      <c r="F51" s="37">
        <v>460</v>
      </c>
      <c r="G51" s="2">
        <v>500</v>
      </c>
      <c r="H51" s="2">
        <v>360</v>
      </c>
      <c r="I51" s="2">
        <v>96</v>
      </c>
      <c r="J51" s="2">
        <v>14</v>
      </c>
      <c r="K51" s="25"/>
      <c r="L51" s="908"/>
      <c r="M51" s="217">
        <f>SUM($F51:$K51)</f>
        <v>1430</v>
      </c>
      <c r="N51" s="158">
        <f>(F51/10)+(G51/10)+(H51/9)+(I51/8)+(J51/7)+(K51/6)+L51</f>
        <v>150</v>
      </c>
      <c r="O51" s="1248"/>
      <c r="P51" s="1249"/>
      <c r="R51" s="848" t="str">
        <f t="shared" ref="R51:R63" si="11">IF(N51=0,"",IF(N51=150,"","Shot count Error"))</f>
        <v/>
      </c>
    </row>
    <row r="52" spans="2:18" ht="17.25" customHeight="1" thickBot="1" x14ac:dyDescent="0.3">
      <c r="B52" s="46"/>
      <c r="C52" s="821"/>
      <c r="D52" s="30"/>
      <c r="E52" s="449" t="s">
        <v>18</v>
      </c>
      <c r="F52" s="39"/>
      <c r="G52" s="6"/>
      <c r="H52" s="6"/>
      <c r="I52" s="6"/>
      <c r="J52" s="6"/>
      <c r="K52" s="27"/>
      <c r="L52" s="909"/>
      <c r="M52" s="219">
        <f t="shared" ref="M52:M63" si="12">SUM($F52:$K52)</f>
        <v>0</v>
      </c>
      <c r="N52" s="234">
        <f t="shared" ref="N52:N63" si="13">(F52/10)+(G52/10)+(H52/9)+(I52/8)+(J52/7)+(K52/6)+L52</f>
        <v>0</v>
      </c>
      <c r="O52" s="1315"/>
      <c r="P52" s="1316"/>
      <c r="R52" s="848" t="str">
        <f t="shared" si="11"/>
        <v/>
      </c>
    </row>
    <row r="53" spans="2:18" ht="17.25" customHeight="1" thickBot="1" x14ac:dyDescent="0.3">
      <c r="B53" s="45">
        <v>19</v>
      </c>
      <c r="C53" s="822" t="s">
        <v>156</v>
      </c>
      <c r="D53" s="28">
        <v>1786</v>
      </c>
      <c r="E53" s="446" t="s">
        <v>14</v>
      </c>
      <c r="F53" s="9">
        <v>690</v>
      </c>
      <c r="G53" s="4">
        <v>390</v>
      </c>
      <c r="H53" s="4">
        <v>315</v>
      </c>
      <c r="I53" s="4">
        <v>24</v>
      </c>
      <c r="J53" s="4">
        <v>7</v>
      </c>
      <c r="K53" s="7"/>
      <c r="L53" s="908">
        <v>3</v>
      </c>
      <c r="M53" s="217">
        <f t="shared" si="12"/>
        <v>1426</v>
      </c>
      <c r="N53" s="158">
        <f t="shared" si="13"/>
        <v>150</v>
      </c>
      <c r="O53" s="189" t="str">
        <f>IF(M53&gt;1475,"Yes","NO")</f>
        <v>NO</v>
      </c>
      <c r="P53" s="903" t="str">
        <f>IF(O53="yes","HM","")</f>
        <v/>
      </c>
      <c r="R53" s="848" t="str">
        <f t="shared" si="11"/>
        <v/>
      </c>
    </row>
    <row r="54" spans="2:18" ht="17.25" customHeight="1" thickBot="1" x14ac:dyDescent="0.3">
      <c r="B54" s="30" t="s">
        <v>186</v>
      </c>
      <c r="C54" s="823" t="s">
        <v>187</v>
      </c>
      <c r="D54" s="46">
        <v>1475</v>
      </c>
      <c r="E54" s="447" t="s">
        <v>14</v>
      </c>
      <c r="F54" s="38">
        <v>600</v>
      </c>
      <c r="G54" s="1">
        <v>300</v>
      </c>
      <c r="H54" s="1">
        <v>423</v>
      </c>
      <c r="I54" s="1">
        <v>64</v>
      </c>
      <c r="J54" s="1">
        <v>28</v>
      </c>
      <c r="K54" s="26"/>
      <c r="L54" s="910">
        <v>1</v>
      </c>
      <c r="M54" s="230">
        <f t="shared" si="12"/>
        <v>1415</v>
      </c>
      <c r="N54" s="221">
        <f t="shared" si="13"/>
        <v>150</v>
      </c>
      <c r="O54" s="209" t="str">
        <f>IF(M54&gt;1475,"Yes","NO")</f>
        <v>NO</v>
      </c>
      <c r="P54" s="904" t="str">
        <f>IF(O54="yes","HM","")</f>
        <v/>
      </c>
      <c r="R54" s="848" t="str">
        <f t="shared" si="11"/>
        <v/>
      </c>
    </row>
    <row r="55" spans="2:18" ht="17.25" customHeight="1" thickBot="1" x14ac:dyDescent="0.3">
      <c r="B55" s="28" t="s">
        <v>180</v>
      </c>
      <c r="C55" s="824" t="s">
        <v>181</v>
      </c>
      <c r="D55" s="131">
        <v>1059</v>
      </c>
      <c r="E55" s="452" t="s">
        <v>32</v>
      </c>
      <c r="F55" s="41">
        <v>220</v>
      </c>
      <c r="G55" s="5">
        <v>300</v>
      </c>
      <c r="H55" s="5">
        <v>441</v>
      </c>
      <c r="I55" s="5">
        <v>280</v>
      </c>
      <c r="J55" s="5">
        <v>84</v>
      </c>
      <c r="K55" s="34">
        <v>12</v>
      </c>
      <c r="L55" s="236"/>
      <c r="M55" s="218">
        <f t="shared" si="12"/>
        <v>1337</v>
      </c>
      <c r="N55" s="232">
        <f t="shared" si="13"/>
        <v>150</v>
      </c>
      <c r="O55" s="191" t="str">
        <f>IF(M55&gt;1439,"Yes","NO")</f>
        <v>NO</v>
      </c>
      <c r="P55" s="905" t="str">
        <f>IF(O55="yes","M","")</f>
        <v/>
      </c>
      <c r="R55" s="848" t="str">
        <f t="shared" si="11"/>
        <v/>
      </c>
    </row>
    <row r="56" spans="2:18" ht="17.25" customHeight="1" thickBot="1" x14ac:dyDescent="0.3">
      <c r="B56" s="46"/>
      <c r="C56" s="821"/>
      <c r="D56" s="30"/>
      <c r="E56" s="449" t="s">
        <v>15</v>
      </c>
      <c r="F56" s="39"/>
      <c r="G56" s="6"/>
      <c r="H56" s="6"/>
      <c r="I56" s="6"/>
      <c r="J56" s="6"/>
      <c r="K56" s="27"/>
      <c r="L56" s="909"/>
      <c r="M56" s="219">
        <f t="shared" si="12"/>
        <v>0</v>
      </c>
      <c r="N56" s="234">
        <f t="shared" si="13"/>
        <v>0</v>
      </c>
      <c r="O56" s="210" t="str">
        <f>IF(M56&gt;1439,"Yes","NO")</f>
        <v>NO</v>
      </c>
      <c r="P56" s="906" t="str">
        <f>IF(O56="yes","M","")</f>
        <v/>
      </c>
      <c r="R56" s="848" t="str">
        <f t="shared" si="11"/>
        <v/>
      </c>
    </row>
    <row r="57" spans="2:18" ht="17.25" customHeight="1" thickBot="1" x14ac:dyDescent="0.3">
      <c r="B57" s="131" t="s">
        <v>222</v>
      </c>
      <c r="C57" s="825" t="s">
        <v>230</v>
      </c>
      <c r="D57" s="29">
        <v>1118</v>
      </c>
      <c r="E57" s="454" t="s">
        <v>16</v>
      </c>
      <c r="F57" s="40">
        <v>270</v>
      </c>
      <c r="G57" s="3">
        <v>340</v>
      </c>
      <c r="H57" s="3">
        <v>432</v>
      </c>
      <c r="I57" s="3">
        <v>192</v>
      </c>
      <c r="J57" s="3">
        <v>105</v>
      </c>
      <c r="K57" s="33"/>
      <c r="L57" s="911">
        <v>2</v>
      </c>
      <c r="M57" s="241">
        <f t="shared" si="12"/>
        <v>1339</v>
      </c>
      <c r="N57" s="50">
        <f t="shared" si="13"/>
        <v>150</v>
      </c>
      <c r="O57" s="874" t="str">
        <f>IF(M57&gt;1379,"Yes","NO")</f>
        <v>NO</v>
      </c>
      <c r="P57" s="899" t="str">
        <f>IF(O57="yes","G","")</f>
        <v/>
      </c>
      <c r="R57" s="848" t="str">
        <f t="shared" si="11"/>
        <v/>
      </c>
    </row>
    <row r="58" spans="2:18" ht="17.25" customHeight="1" thickBot="1" x14ac:dyDescent="0.3">
      <c r="B58" s="79"/>
      <c r="C58" s="826"/>
      <c r="D58" s="79"/>
      <c r="E58" s="455" t="s">
        <v>16</v>
      </c>
      <c r="F58" s="115"/>
      <c r="G58" s="96"/>
      <c r="H58" s="96"/>
      <c r="I58" s="96"/>
      <c r="J58" s="96"/>
      <c r="K58" s="8"/>
      <c r="L58" s="607"/>
      <c r="M58" s="220">
        <f t="shared" si="12"/>
        <v>0</v>
      </c>
      <c r="N58" s="229">
        <f t="shared" ref="N58" si="14">(F58/10)+(G58/10)+(H58/9)+(I58/8)+(J58/7)+(K58/6)+L58</f>
        <v>0</v>
      </c>
      <c r="O58" s="728" t="str">
        <f>IF(M58&gt;1379,"Yes","NO")</f>
        <v>NO</v>
      </c>
      <c r="P58" s="900" t="str">
        <f>IF(O58="yes","G","")</f>
        <v/>
      </c>
      <c r="R58" s="848" t="str">
        <f t="shared" ref="R58" si="15">IF(N58=0,"",IF(N58=150,"","Shot count Error"))</f>
        <v/>
      </c>
    </row>
    <row r="59" spans="2:18" ht="17.25" customHeight="1" thickBot="1" x14ac:dyDescent="0.3">
      <c r="B59" s="30"/>
      <c r="C59" s="823"/>
      <c r="D59" s="46"/>
      <c r="E59" s="447" t="s">
        <v>16</v>
      </c>
      <c r="F59" s="38"/>
      <c r="G59" s="1"/>
      <c r="H59" s="1"/>
      <c r="I59" s="1"/>
      <c r="J59" s="1"/>
      <c r="K59" s="26"/>
      <c r="L59" s="910"/>
      <c r="M59" s="230">
        <f t="shared" si="12"/>
        <v>0</v>
      </c>
      <c r="N59" s="221">
        <f t="shared" si="13"/>
        <v>0</v>
      </c>
      <c r="O59" s="209" t="str">
        <f>IF(M59&gt;1379,"Yes","NO")</f>
        <v>NO</v>
      </c>
      <c r="P59" s="898" t="str">
        <f>IF(O59="yes","G","")</f>
        <v/>
      </c>
      <c r="R59" s="848" t="str">
        <f t="shared" si="11"/>
        <v/>
      </c>
    </row>
    <row r="60" spans="2:18" ht="17.25" customHeight="1" thickBot="1" x14ac:dyDescent="0.3">
      <c r="B60" s="28">
        <v>8</v>
      </c>
      <c r="C60" s="820" t="s">
        <v>111</v>
      </c>
      <c r="D60" s="45">
        <v>1465</v>
      </c>
      <c r="E60" s="448" t="s">
        <v>17</v>
      </c>
      <c r="F60" s="37"/>
      <c r="G60" s="2"/>
      <c r="H60" s="2"/>
      <c r="I60" s="2"/>
      <c r="J60" s="2"/>
      <c r="K60" s="25"/>
      <c r="L60" s="236"/>
      <c r="M60" s="218">
        <f t="shared" si="12"/>
        <v>0</v>
      </c>
      <c r="N60" s="232">
        <f t="shared" si="13"/>
        <v>0</v>
      </c>
      <c r="O60" s="191" t="str">
        <f>IF(M60&gt;1079,"Yes","NO")</f>
        <v>NO</v>
      </c>
      <c r="P60" s="901" t="str">
        <f>IF(O60="yes","S","")</f>
        <v/>
      </c>
      <c r="R60" s="848" t="str">
        <f t="shared" si="11"/>
        <v/>
      </c>
    </row>
    <row r="61" spans="2:18" ht="17.25" customHeight="1" thickBot="1" x14ac:dyDescent="0.3">
      <c r="B61" s="46"/>
      <c r="C61" s="825"/>
      <c r="D61" s="29"/>
      <c r="E61" s="454" t="s">
        <v>17</v>
      </c>
      <c r="F61" s="40"/>
      <c r="G61" s="3"/>
      <c r="H61" s="3"/>
      <c r="I61" s="3"/>
      <c r="J61" s="3"/>
      <c r="K61" s="33"/>
      <c r="L61" s="459"/>
      <c r="M61" s="219">
        <f t="shared" si="12"/>
        <v>0</v>
      </c>
      <c r="N61" s="234">
        <f t="shared" si="13"/>
        <v>0</v>
      </c>
      <c r="O61" s="727" t="str">
        <f>IF(M61&gt;1079,"Yes","NO")</f>
        <v>NO</v>
      </c>
      <c r="P61" s="907" t="str">
        <f>IF(O61="yes","S","")</f>
        <v/>
      </c>
      <c r="R61" s="848" t="str">
        <f t="shared" si="11"/>
        <v/>
      </c>
    </row>
    <row r="62" spans="2:18" ht="17.25" customHeight="1" thickBot="1" x14ac:dyDescent="0.3">
      <c r="B62" s="79"/>
      <c r="C62" s="826"/>
      <c r="D62" s="79"/>
      <c r="E62" s="455" t="s">
        <v>17</v>
      </c>
      <c r="F62" s="115"/>
      <c r="G62" s="96"/>
      <c r="H62" s="96"/>
      <c r="I62" s="96"/>
      <c r="J62" s="96"/>
      <c r="K62" s="8"/>
      <c r="L62" s="607"/>
      <c r="M62" s="220">
        <f t="shared" si="12"/>
        <v>0</v>
      </c>
      <c r="N62" s="229">
        <f t="shared" si="13"/>
        <v>0</v>
      </c>
      <c r="O62" s="728" t="str">
        <f>IF(M62&gt;1079,"Yes","NO")</f>
        <v>NO</v>
      </c>
      <c r="P62" s="900" t="str">
        <f>IF(O62="yes","S","")</f>
        <v/>
      </c>
      <c r="R62" s="848" t="str">
        <f t="shared" si="11"/>
        <v/>
      </c>
    </row>
    <row r="63" spans="2:18" ht="17.25" customHeight="1" thickBot="1" x14ac:dyDescent="0.3">
      <c r="B63" s="30"/>
      <c r="C63" s="821"/>
      <c r="D63" s="30"/>
      <c r="E63" s="449" t="s">
        <v>17</v>
      </c>
      <c r="F63" s="39"/>
      <c r="G63" s="6"/>
      <c r="H63" s="6"/>
      <c r="I63" s="6"/>
      <c r="J63" s="6"/>
      <c r="K63" s="27"/>
      <c r="L63" s="910"/>
      <c r="M63" s="230">
        <f t="shared" si="12"/>
        <v>0</v>
      </c>
      <c r="N63" s="221">
        <f t="shared" si="13"/>
        <v>0</v>
      </c>
      <c r="O63" s="191" t="str">
        <f>IF(M63&gt;1079,"Yes","NO")</f>
        <v>NO</v>
      </c>
      <c r="P63" s="901" t="str">
        <f>IF(O63="yes","S","")</f>
        <v/>
      </c>
      <c r="R63" s="848" t="str">
        <f t="shared" si="11"/>
        <v/>
      </c>
    </row>
    <row r="64" spans="2:18" ht="30" customHeight="1" thickBot="1" x14ac:dyDescent="0.3">
      <c r="C64" s="1334" t="s">
        <v>65</v>
      </c>
      <c r="D64" s="1335"/>
      <c r="E64" s="1310" t="s">
        <v>93</v>
      </c>
      <c r="F64" s="1311"/>
      <c r="G64" s="1311"/>
      <c r="H64" s="1311"/>
      <c r="I64" s="1311"/>
      <c r="J64" s="1311"/>
      <c r="K64" s="1311"/>
      <c r="L64" s="1311"/>
      <c r="M64" s="1311"/>
      <c r="N64" s="1311"/>
      <c r="O64" s="1311"/>
      <c r="P64" s="1312"/>
    </row>
    <row r="65" spans="1:17" ht="18.75" x14ac:dyDescent="0.25">
      <c r="C65" s="433"/>
      <c r="D65" s="174"/>
      <c r="E65" s="453"/>
      <c r="F65" s="174"/>
      <c r="G65" s="174"/>
      <c r="H65" s="174"/>
      <c r="I65" s="174"/>
      <c r="J65" s="174"/>
      <c r="K65" s="174"/>
      <c r="L65" s="173"/>
      <c r="M65" s="51"/>
      <c r="N65" s="186"/>
      <c r="O65" s="197"/>
      <c r="P65" s="198"/>
    </row>
    <row r="67" spans="1:17" ht="9.75" customHeight="1" thickBot="1" x14ac:dyDescent="0.3"/>
    <row r="68" spans="1:17" ht="24" customHeight="1" thickBot="1" x14ac:dyDescent="0.3">
      <c r="C68" s="1194" t="s">
        <v>27</v>
      </c>
      <c r="D68" s="1195"/>
      <c r="E68" s="1195"/>
      <c r="F68" s="1195"/>
      <c r="G68" s="1195"/>
      <c r="H68" s="1331" t="s">
        <v>217</v>
      </c>
      <c r="I68" s="1332"/>
      <c r="J68" s="1333"/>
      <c r="K68" s="840">
        <v>60</v>
      </c>
      <c r="L68" s="1306" t="s">
        <v>221</v>
      </c>
      <c r="M68" s="1307"/>
      <c r="N68" s="865">
        <v>600</v>
      </c>
      <c r="O68" s="1133" t="s">
        <v>216</v>
      </c>
      <c r="P68" s="1134"/>
    </row>
    <row r="69" spans="1:17" ht="21" customHeight="1" thickBot="1" x14ac:dyDescent="0.3">
      <c r="B69" s="718" t="s">
        <v>168</v>
      </c>
      <c r="C69" s="818" t="s">
        <v>0</v>
      </c>
      <c r="D69" s="17" t="s">
        <v>1</v>
      </c>
      <c r="E69" s="450" t="s">
        <v>2</v>
      </c>
      <c r="F69" s="43" t="s">
        <v>49</v>
      </c>
      <c r="G69" s="16">
        <v>10</v>
      </c>
      <c r="H69" s="16">
        <v>9</v>
      </c>
      <c r="I69" s="16">
        <v>8</v>
      </c>
      <c r="J69" s="16">
        <v>7</v>
      </c>
      <c r="K69" s="17">
        <v>6</v>
      </c>
      <c r="L69" s="67">
        <v>0</v>
      </c>
      <c r="M69" s="175" t="s">
        <v>9</v>
      </c>
      <c r="N69" s="50" t="s">
        <v>51</v>
      </c>
      <c r="O69" s="1296"/>
      <c r="P69" s="1297"/>
      <c r="Q69" s="486"/>
    </row>
    <row r="70" spans="1:17" ht="17.25" customHeight="1" thickBot="1" x14ac:dyDescent="0.3">
      <c r="B70" s="45" t="s">
        <v>186</v>
      </c>
      <c r="C70" s="827" t="s">
        <v>187</v>
      </c>
      <c r="D70" s="788">
        <v>1475</v>
      </c>
      <c r="E70" s="796" t="s">
        <v>124</v>
      </c>
      <c r="F70" s="37"/>
      <c r="G70" s="94"/>
      <c r="H70" s="94"/>
      <c r="I70" s="94"/>
      <c r="J70" s="94"/>
      <c r="K70" s="77"/>
      <c r="L70" s="78"/>
      <c r="M70" s="245">
        <f>SUM($F70:$K70)</f>
        <v>0</v>
      </c>
      <c r="N70" s="158">
        <f>(F70/10)+(G70/10)+(H70/9)+(I70/8)+(J70/7)+(K70/6)+L70</f>
        <v>0</v>
      </c>
      <c r="O70" s="1143" t="str">
        <f>IF(K70=0,"",IF(K70=60,"","Shot count Error"))</f>
        <v/>
      </c>
      <c r="P70" s="1144"/>
      <c r="Q70" s="486"/>
    </row>
    <row r="71" spans="1:17" ht="17.25" customHeight="1" thickBot="1" x14ac:dyDescent="0.3">
      <c r="B71" s="29">
        <v>17</v>
      </c>
      <c r="C71" s="828" t="s">
        <v>236</v>
      </c>
      <c r="D71" s="794">
        <v>786</v>
      </c>
      <c r="E71" s="797" t="s">
        <v>124</v>
      </c>
      <c r="F71" s="40">
        <v>250</v>
      </c>
      <c r="G71" s="3">
        <v>190</v>
      </c>
      <c r="H71" s="3">
        <v>99</v>
      </c>
      <c r="I71" s="3">
        <v>40</v>
      </c>
      <c r="J71" s="3"/>
      <c r="K71" s="33"/>
      <c r="L71" s="255"/>
      <c r="M71" s="246">
        <f t="shared" ref="M71:M72" si="16">SUM($F71:$K71)</f>
        <v>579</v>
      </c>
      <c r="N71" s="234">
        <f t="shared" ref="N71" si="17">(F71/10)+(G71/10)+(H71/9)+(I71/8)+(J71/7)+(K71/6)+L71</f>
        <v>60</v>
      </c>
      <c r="O71" s="1143" t="str">
        <f t="shared" ref="O71:O72" si="18">IF(K71=0,"",IF(K71=60,"","Shot count Error"))</f>
        <v/>
      </c>
      <c r="P71" s="1144"/>
      <c r="Q71" s="486"/>
    </row>
    <row r="72" spans="1:17" ht="17.25" customHeight="1" thickBot="1" x14ac:dyDescent="0.3">
      <c r="B72" s="30"/>
      <c r="C72" s="829"/>
      <c r="D72" s="748"/>
      <c r="E72" s="792" t="s">
        <v>124</v>
      </c>
      <c r="F72" s="39"/>
      <c r="G72" s="97"/>
      <c r="H72" s="97"/>
      <c r="I72" s="97"/>
      <c r="J72" s="97"/>
      <c r="K72" s="76"/>
      <c r="L72" s="249"/>
      <c r="M72" s="247">
        <f t="shared" si="16"/>
        <v>0</v>
      </c>
      <c r="N72" s="221">
        <f t="shared" ref="N72" si="19">(F72/10)+(G72/10)+(H72/9)+(I72/8)+(J72/7)+(K72/6)+L72</f>
        <v>0</v>
      </c>
      <c r="O72" s="1143" t="str">
        <f t="shared" si="18"/>
        <v/>
      </c>
      <c r="P72" s="1144"/>
      <c r="Q72" s="486"/>
    </row>
    <row r="73" spans="1:17" ht="23.1" customHeight="1" thickBot="1" x14ac:dyDescent="0.3">
      <c r="Q73" s="486"/>
    </row>
    <row r="74" spans="1:17" ht="21.75" thickBot="1" x14ac:dyDescent="0.3">
      <c r="C74" s="1194" t="s">
        <v>28</v>
      </c>
      <c r="D74" s="1195"/>
      <c r="E74" s="1195"/>
      <c r="F74" s="1195"/>
      <c r="G74" s="1195"/>
      <c r="H74" s="1331" t="s">
        <v>217</v>
      </c>
      <c r="I74" s="1332"/>
      <c r="J74" s="1333"/>
      <c r="K74" s="840">
        <v>60</v>
      </c>
      <c r="L74" s="1306" t="s">
        <v>221</v>
      </c>
      <c r="M74" s="1307"/>
      <c r="N74" s="865">
        <v>600</v>
      </c>
      <c r="O74" s="1133" t="s">
        <v>216</v>
      </c>
      <c r="P74" s="1134"/>
      <c r="Q74" s="486"/>
    </row>
    <row r="75" spans="1:17" ht="24.75" customHeight="1" thickBot="1" x14ac:dyDescent="0.3">
      <c r="B75" s="722" t="s">
        <v>168</v>
      </c>
      <c r="C75" s="333" t="s">
        <v>0</v>
      </c>
      <c r="D75" s="572" t="s">
        <v>1</v>
      </c>
      <c r="E75" s="450" t="s">
        <v>2</v>
      </c>
      <c r="F75" s="43" t="s">
        <v>49</v>
      </c>
      <c r="G75" s="16">
        <v>10</v>
      </c>
      <c r="H75" s="16">
        <v>9</v>
      </c>
      <c r="I75" s="16">
        <v>8</v>
      </c>
      <c r="J75" s="16">
        <v>7</v>
      </c>
      <c r="K75" s="17">
        <v>6</v>
      </c>
      <c r="L75" s="178">
        <v>0</v>
      </c>
      <c r="M75" s="42" t="s">
        <v>9</v>
      </c>
      <c r="N75" s="159" t="s">
        <v>51</v>
      </c>
      <c r="O75" s="1296"/>
      <c r="P75" s="1297"/>
      <c r="Q75" s="486"/>
    </row>
    <row r="76" spans="1:17" ht="17.25" customHeight="1" thickBot="1" x14ac:dyDescent="0.3">
      <c r="B76" s="45">
        <v>17</v>
      </c>
      <c r="C76" s="820" t="s">
        <v>236</v>
      </c>
      <c r="D76" s="795">
        <v>786</v>
      </c>
      <c r="E76" s="796" t="s">
        <v>124</v>
      </c>
      <c r="F76" s="37">
        <v>190</v>
      </c>
      <c r="G76" s="94">
        <v>140</v>
      </c>
      <c r="H76" s="94">
        <v>180</v>
      </c>
      <c r="I76" s="94">
        <v>40</v>
      </c>
      <c r="J76" s="94">
        <v>14</v>
      </c>
      <c r="K76" s="77"/>
      <c r="L76" s="203"/>
      <c r="M76" s="129">
        <f>SUM($F76:$L76)</f>
        <v>564</v>
      </c>
      <c r="N76" s="466">
        <f>(F76/10)+(G76/10)+(H76/9)+(I76/8)+(J76/7)+(K76/6)+L76</f>
        <v>60</v>
      </c>
      <c r="O76" s="1143" t="str">
        <f>IF(K76=0,"",IF(K76=60,"","Shot count Error"))</f>
        <v/>
      </c>
      <c r="P76" s="1144"/>
      <c r="Q76" s="486"/>
    </row>
    <row r="77" spans="1:17" ht="17.25" customHeight="1" thickBot="1" x14ac:dyDescent="0.3">
      <c r="B77" s="28" t="s">
        <v>186</v>
      </c>
      <c r="C77" s="825" t="s">
        <v>187</v>
      </c>
      <c r="D77" s="631">
        <v>1475</v>
      </c>
      <c r="E77" s="797" t="s">
        <v>124</v>
      </c>
      <c r="F77" s="40">
        <v>170</v>
      </c>
      <c r="G77" s="3">
        <v>180</v>
      </c>
      <c r="H77" s="3">
        <v>135</v>
      </c>
      <c r="I77" s="3">
        <v>56</v>
      </c>
      <c r="J77" s="3">
        <v>21</v>
      </c>
      <c r="K77" s="33"/>
      <c r="L77" s="202"/>
      <c r="M77" s="193">
        <f>SUM($F77:$L77)</f>
        <v>562</v>
      </c>
      <c r="N77" s="467">
        <f>(F77/10)+(G77/10)+(H77/9)+(I77/8)+(J77/7)+(K77/6)+L77</f>
        <v>60</v>
      </c>
      <c r="O77" s="1143" t="str">
        <f t="shared" ref="O77:O78" si="20">IF(K77=0,"",IF(K77=60,"","Shot count Error"))</f>
        <v/>
      </c>
      <c r="P77" s="1144"/>
      <c r="Q77" s="486"/>
    </row>
    <row r="78" spans="1:17" ht="17.25" customHeight="1" thickBot="1" x14ac:dyDescent="0.3">
      <c r="B78" s="30" t="s">
        <v>180</v>
      </c>
      <c r="C78" s="821" t="s">
        <v>181</v>
      </c>
      <c r="D78" s="626">
        <v>1059</v>
      </c>
      <c r="E78" s="792" t="s">
        <v>124</v>
      </c>
      <c r="F78" s="39">
        <v>100</v>
      </c>
      <c r="G78" s="97">
        <v>170</v>
      </c>
      <c r="H78" s="97">
        <v>225</v>
      </c>
      <c r="I78" s="97">
        <v>24</v>
      </c>
      <c r="J78" s="97">
        <v>35</v>
      </c>
      <c r="K78" s="76"/>
      <c r="L78" s="201"/>
      <c r="M78" s="194">
        <f>SUM($F78:$L78)</f>
        <v>554</v>
      </c>
      <c r="N78" s="468">
        <f>(F78/10)+(G78/10)+(H78/9)+(I78/8)+(J78/7)+(K78/6)+L78</f>
        <v>60</v>
      </c>
      <c r="O78" s="1143" t="str">
        <f t="shared" si="20"/>
        <v/>
      </c>
      <c r="P78" s="1144"/>
      <c r="Q78" s="486"/>
    </row>
    <row r="79" spans="1:17" ht="9.75" customHeight="1" x14ac:dyDescent="0.25">
      <c r="A79" s="10"/>
      <c r="C79" s="433"/>
      <c r="D79" s="162"/>
      <c r="E79" s="453"/>
      <c r="F79" s="162"/>
      <c r="G79" s="162"/>
      <c r="H79" s="162"/>
      <c r="I79" s="162"/>
      <c r="J79" s="162"/>
      <c r="K79" s="162"/>
      <c r="L79" s="173"/>
      <c r="Q79" s="10"/>
    </row>
    <row r="80" spans="1:17" ht="15" customHeight="1" x14ac:dyDescent="0.25">
      <c r="A80" s="10"/>
      <c r="Q80" s="155"/>
    </row>
    <row r="81" spans="1:18" ht="12" customHeight="1" thickBot="1" x14ac:dyDescent="0.3">
      <c r="A81" s="13"/>
      <c r="B81" s="13"/>
      <c r="D81" s="10"/>
      <c r="E81" s="456"/>
      <c r="F81" s="10"/>
      <c r="G81" s="10"/>
      <c r="H81" s="10"/>
      <c r="I81" s="10"/>
      <c r="J81" s="10"/>
      <c r="K81" s="10"/>
      <c r="M81" s="10"/>
      <c r="N81" s="49"/>
      <c r="O81" s="49"/>
      <c r="P81" s="10"/>
      <c r="Q81" s="156"/>
    </row>
    <row r="82" spans="1:18" ht="21.75" customHeight="1" thickBot="1" x14ac:dyDescent="0.3">
      <c r="A82" s="10"/>
      <c r="C82" s="1194" t="s">
        <v>30</v>
      </c>
      <c r="D82" s="1195"/>
      <c r="E82" s="1195"/>
      <c r="F82" s="1195"/>
      <c r="G82" s="1195"/>
      <c r="H82" s="1278"/>
      <c r="I82" s="1331" t="s">
        <v>217</v>
      </c>
      <c r="J82" s="1332"/>
      <c r="K82" s="1333"/>
      <c r="L82" s="840">
        <v>48</v>
      </c>
      <c r="M82" s="1306" t="s">
        <v>221</v>
      </c>
      <c r="N82" s="1307"/>
      <c r="O82" s="865">
        <v>480</v>
      </c>
      <c r="P82" s="1133" t="s">
        <v>216</v>
      </c>
      <c r="Q82" s="1308"/>
      <c r="R82" s="1134"/>
    </row>
    <row r="83" spans="1:18" ht="24" customHeight="1" thickBot="1" x14ac:dyDescent="0.3">
      <c r="A83" s="10"/>
      <c r="B83" s="722" t="s">
        <v>168</v>
      </c>
      <c r="C83" s="790" t="s">
        <v>0</v>
      </c>
      <c r="D83" s="866" t="s">
        <v>1</v>
      </c>
      <c r="E83" s="451" t="s">
        <v>2</v>
      </c>
      <c r="F83" s="36" t="s">
        <v>49</v>
      </c>
      <c r="G83" s="12">
        <v>10</v>
      </c>
      <c r="H83" s="12">
        <v>9</v>
      </c>
      <c r="I83" s="12">
        <v>8</v>
      </c>
      <c r="J83" s="14">
        <v>7</v>
      </c>
      <c r="K83" s="67">
        <v>0</v>
      </c>
      <c r="L83" s="253" t="s">
        <v>9</v>
      </c>
      <c r="M83" s="267" t="s">
        <v>50</v>
      </c>
      <c r="N83" s="475" t="s">
        <v>80</v>
      </c>
      <c r="O83" s="476" t="s">
        <v>90</v>
      </c>
      <c r="P83" s="1135"/>
      <c r="Q83" s="1309"/>
      <c r="R83" s="1136"/>
    </row>
    <row r="84" spans="1:18" ht="17.100000000000001" customHeight="1" thickBot="1" x14ac:dyDescent="0.3">
      <c r="A84" s="10"/>
      <c r="B84" s="131">
        <v>7</v>
      </c>
      <c r="C84" s="824" t="s">
        <v>237</v>
      </c>
      <c r="D84" s="131">
        <v>3624</v>
      </c>
      <c r="E84" s="452" t="s">
        <v>18</v>
      </c>
      <c r="F84" s="41">
        <v>230</v>
      </c>
      <c r="G84" s="5">
        <v>180</v>
      </c>
      <c r="H84" s="5">
        <v>63</v>
      </c>
      <c r="I84" s="5"/>
      <c r="J84" s="34"/>
      <c r="K84" s="55"/>
      <c r="L84" s="469">
        <f>SUM($F84:$J84)</f>
        <v>473</v>
      </c>
      <c r="M84" s="404">
        <f>(F84/10)+(G84/10)+(H84/9)+(I84/8)+(J84/7)+K84</f>
        <v>48</v>
      </c>
      <c r="N84" s="1300"/>
      <c r="O84" s="1301"/>
      <c r="P84" s="1143" t="str">
        <f>IF(M84=0,"",IF(M84=48,"","Shot count Error"))</f>
        <v/>
      </c>
      <c r="Q84" s="1292"/>
      <c r="R84" s="1144"/>
    </row>
    <row r="85" spans="1:18" ht="17.100000000000001" customHeight="1" thickBot="1" x14ac:dyDescent="0.3">
      <c r="A85" s="10"/>
      <c r="B85" s="79" t="s">
        <v>186</v>
      </c>
      <c r="C85" s="826" t="s">
        <v>187</v>
      </c>
      <c r="D85" s="79">
        <v>1475</v>
      </c>
      <c r="E85" s="455" t="s">
        <v>18</v>
      </c>
      <c r="F85" s="115">
        <v>290</v>
      </c>
      <c r="G85" s="96">
        <v>110</v>
      </c>
      <c r="H85" s="96">
        <v>72</v>
      </c>
      <c r="I85" s="96"/>
      <c r="J85" s="8"/>
      <c r="K85" s="56"/>
      <c r="L85" s="801">
        <f>SUM($F85:$J85)</f>
        <v>472</v>
      </c>
      <c r="M85" s="474">
        <f>(F85/10)+(G85/10)+(H85/9)+(I85/8)+(J85/7)+K85</f>
        <v>48</v>
      </c>
      <c r="N85" s="1302"/>
      <c r="O85" s="1303"/>
      <c r="P85" s="1143" t="str">
        <f t="shared" ref="P85:P108" si="21">IF(M85=0,"",IF(M85=48,"","Shot count Error"))</f>
        <v/>
      </c>
      <c r="Q85" s="1292"/>
      <c r="R85" s="1144"/>
    </row>
    <row r="86" spans="1:18" ht="17.100000000000001" customHeight="1" x14ac:dyDescent="0.25">
      <c r="A86" s="10"/>
      <c r="B86" s="46" t="s">
        <v>182</v>
      </c>
      <c r="C86" s="823" t="s">
        <v>183</v>
      </c>
      <c r="D86" s="46">
        <v>921</v>
      </c>
      <c r="E86" s="1107" t="s">
        <v>18</v>
      </c>
      <c r="F86" s="38">
        <v>170</v>
      </c>
      <c r="G86" s="1">
        <v>130</v>
      </c>
      <c r="H86" s="1">
        <v>117</v>
      </c>
      <c r="I86" s="1">
        <v>32</v>
      </c>
      <c r="J86" s="26"/>
      <c r="K86" s="463">
        <v>1</v>
      </c>
      <c r="L86" s="472">
        <f>SUM($F86:$J86)</f>
        <v>449</v>
      </c>
      <c r="M86" s="815">
        <f t="shared" ref="M86:M108" si="22">(F86/10)+(G86/10)+(H86/9)+(I86/8)+(J86/7)+K86</f>
        <v>48</v>
      </c>
      <c r="N86" s="1302"/>
      <c r="O86" s="1303"/>
      <c r="P86" s="1293" t="str">
        <f t="shared" si="21"/>
        <v/>
      </c>
      <c r="Q86" s="1294"/>
      <c r="R86" s="1295"/>
    </row>
    <row r="87" spans="1:18" ht="17.100000000000001" customHeight="1" thickBot="1" x14ac:dyDescent="0.3">
      <c r="A87" s="10"/>
      <c r="B87" s="30">
        <v>22</v>
      </c>
      <c r="C87" s="821" t="s">
        <v>150</v>
      </c>
      <c r="D87" s="30">
        <v>2138</v>
      </c>
      <c r="E87" s="449" t="s">
        <v>18</v>
      </c>
      <c r="F87" s="39"/>
      <c r="G87" s="97"/>
      <c r="H87" s="97"/>
      <c r="I87" s="97"/>
      <c r="J87" s="76"/>
      <c r="K87" s="464"/>
      <c r="L87" s="471">
        <f>SUM($F87:$J87)</f>
        <v>0</v>
      </c>
      <c r="M87" s="359">
        <f t="shared" si="22"/>
        <v>0</v>
      </c>
      <c r="N87" s="1304"/>
      <c r="O87" s="1305"/>
      <c r="P87" s="1325" t="str">
        <f t="shared" si="21"/>
        <v/>
      </c>
      <c r="Q87" s="1326"/>
      <c r="R87" s="1327"/>
    </row>
    <row r="88" spans="1:18" ht="17.100000000000001" customHeight="1" x14ac:dyDescent="0.25">
      <c r="A88" s="10"/>
      <c r="B88" s="29">
        <v>27</v>
      </c>
      <c r="C88" s="825" t="s">
        <v>246</v>
      </c>
      <c r="D88" s="29">
        <v>1041</v>
      </c>
      <c r="E88" s="454" t="s">
        <v>14</v>
      </c>
      <c r="F88" s="40">
        <v>190</v>
      </c>
      <c r="G88" s="3">
        <v>160</v>
      </c>
      <c r="H88" s="3">
        <v>90</v>
      </c>
      <c r="I88" s="3">
        <v>16</v>
      </c>
      <c r="J88" s="33"/>
      <c r="K88" s="60">
        <v>1</v>
      </c>
      <c r="L88" s="470">
        <f t="shared" ref="L88:L89" si="23">SUM($F88:$J88)</f>
        <v>456</v>
      </c>
      <c r="M88" s="404">
        <f t="shared" ref="M88" si="24">(F88/10)+(G88/10)+(H88/9)+(I88/8)+(J88/7)+K88</f>
        <v>48</v>
      </c>
      <c r="N88" s="1036" t="str">
        <f>IF(L88&gt;470,"Yes","NO")</f>
        <v>NO</v>
      </c>
      <c r="O88" s="1043" t="str">
        <f>IF(N88="yes","HM","")</f>
        <v/>
      </c>
      <c r="P88" s="1328" t="str">
        <f t="shared" ref="P88" si="25">IF(M88=0,"",IF(M88=48,"","Shot count Error"))</f>
        <v/>
      </c>
      <c r="Q88" s="1329"/>
      <c r="R88" s="1330"/>
    </row>
    <row r="89" spans="1:18" ht="17.100000000000001" customHeight="1" thickBot="1" x14ac:dyDescent="0.3">
      <c r="A89" s="10"/>
      <c r="B89" s="30"/>
      <c r="C89" s="821" t="s">
        <v>242</v>
      </c>
      <c r="D89" s="30">
        <v>1783</v>
      </c>
      <c r="E89" s="449" t="s">
        <v>14</v>
      </c>
      <c r="F89" s="39">
        <v>170</v>
      </c>
      <c r="G89" s="97">
        <v>190</v>
      </c>
      <c r="H89" s="97">
        <v>63</v>
      </c>
      <c r="I89" s="97">
        <v>24</v>
      </c>
      <c r="J89" s="76"/>
      <c r="K89" s="464">
        <v>2</v>
      </c>
      <c r="L89" s="471">
        <f t="shared" si="23"/>
        <v>447</v>
      </c>
      <c r="M89" s="359">
        <f t="shared" si="22"/>
        <v>48</v>
      </c>
      <c r="N89" s="1037" t="str">
        <f>IF(L89&gt;470,"Yes","NO")</f>
        <v>NO</v>
      </c>
      <c r="O89" s="1044" t="str">
        <f>IF(N89="yes","HM","")</f>
        <v/>
      </c>
      <c r="P89" s="1325" t="str">
        <f t="shared" si="21"/>
        <v/>
      </c>
      <c r="Q89" s="1326"/>
      <c r="R89" s="1327"/>
    </row>
    <row r="90" spans="1:18" ht="17.100000000000001" customHeight="1" thickBot="1" x14ac:dyDescent="0.3">
      <c r="A90" s="10"/>
      <c r="B90" s="130"/>
      <c r="C90" s="825" t="s">
        <v>241</v>
      </c>
      <c r="D90" s="29">
        <v>1143</v>
      </c>
      <c r="E90" s="454" t="s">
        <v>15</v>
      </c>
      <c r="F90" s="40">
        <v>160</v>
      </c>
      <c r="G90" s="3">
        <v>130</v>
      </c>
      <c r="H90" s="3">
        <v>108</v>
      </c>
      <c r="I90" s="3">
        <v>48</v>
      </c>
      <c r="J90" s="33">
        <v>7</v>
      </c>
      <c r="K90" s="60"/>
      <c r="L90" s="470">
        <f t="shared" ref="L90:L99" si="26">SUM($F90:$J90)</f>
        <v>453</v>
      </c>
      <c r="M90" s="404">
        <f t="shared" si="22"/>
        <v>48</v>
      </c>
      <c r="N90" s="1036" t="str">
        <f t="shared" ref="N90:N95" si="27">IF(L90&gt;460,"Yes","NO")</f>
        <v>NO</v>
      </c>
      <c r="O90" s="1045" t="str">
        <f t="shared" ref="O90:O95" si="28">IF(N90="yes","M","")</f>
        <v/>
      </c>
      <c r="P90" s="1143" t="str">
        <f t="shared" si="21"/>
        <v/>
      </c>
      <c r="Q90" s="1292"/>
      <c r="R90" s="1144"/>
    </row>
    <row r="91" spans="1:18" ht="17.100000000000001" customHeight="1" thickBot="1" x14ac:dyDescent="0.3">
      <c r="A91" s="10"/>
      <c r="B91" s="79" t="s">
        <v>184</v>
      </c>
      <c r="C91" s="826" t="s">
        <v>185</v>
      </c>
      <c r="D91" s="79">
        <v>1821</v>
      </c>
      <c r="E91" s="455" t="s">
        <v>15</v>
      </c>
      <c r="F91" s="115">
        <v>210</v>
      </c>
      <c r="G91" s="96">
        <v>140</v>
      </c>
      <c r="H91" s="96">
        <v>63</v>
      </c>
      <c r="I91" s="96">
        <v>32</v>
      </c>
      <c r="J91" s="8">
        <v>7</v>
      </c>
      <c r="K91" s="56">
        <v>1</v>
      </c>
      <c r="L91" s="801">
        <f t="shared" si="26"/>
        <v>452</v>
      </c>
      <c r="M91" s="474">
        <f t="shared" ref="M91:M92" si="29">(F91/10)+(G91/10)+(H91/9)+(I91/8)+(J91/7)+K91</f>
        <v>48</v>
      </c>
      <c r="N91" s="1038" t="str">
        <f t="shared" si="27"/>
        <v>NO</v>
      </c>
      <c r="O91" s="932" t="str">
        <f t="shared" si="28"/>
        <v/>
      </c>
      <c r="P91" s="1143" t="str">
        <f t="shared" si="21"/>
        <v/>
      </c>
      <c r="Q91" s="1292"/>
      <c r="R91" s="1144"/>
    </row>
    <row r="92" spans="1:18" ht="17.100000000000001" customHeight="1" thickBot="1" x14ac:dyDescent="0.3">
      <c r="A92" s="10"/>
      <c r="B92" s="79">
        <v>57</v>
      </c>
      <c r="C92" s="826" t="s">
        <v>279</v>
      </c>
      <c r="D92" s="79">
        <v>1265</v>
      </c>
      <c r="E92" s="455" t="s">
        <v>15</v>
      </c>
      <c r="F92" s="115">
        <v>100</v>
      </c>
      <c r="G92" s="96">
        <v>170</v>
      </c>
      <c r="H92" s="96">
        <v>117</v>
      </c>
      <c r="I92" s="96">
        <v>32</v>
      </c>
      <c r="J92" s="8">
        <v>21</v>
      </c>
      <c r="K92" s="56">
        <v>1</v>
      </c>
      <c r="L92" s="801">
        <f t="shared" si="26"/>
        <v>440</v>
      </c>
      <c r="M92" s="474">
        <f t="shared" si="29"/>
        <v>48</v>
      </c>
      <c r="N92" s="1038" t="str">
        <f t="shared" si="27"/>
        <v>NO</v>
      </c>
      <c r="O92" s="932" t="str">
        <f t="shared" si="28"/>
        <v/>
      </c>
      <c r="P92" s="1143" t="str">
        <f t="shared" ref="P92" si="30">IF(M92=0,"",IF(M92=48,"","Shot count Error"))</f>
        <v/>
      </c>
      <c r="Q92" s="1292"/>
      <c r="R92" s="1144"/>
    </row>
    <row r="93" spans="1:18" ht="17.100000000000001" customHeight="1" thickBot="1" x14ac:dyDescent="0.3">
      <c r="A93" s="10"/>
      <c r="B93" s="79">
        <v>18</v>
      </c>
      <c r="C93" s="835" t="s">
        <v>152</v>
      </c>
      <c r="D93" s="79">
        <v>1473</v>
      </c>
      <c r="E93" s="455" t="s">
        <v>15</v>
      </c>
      <c r="F93" s="115">
        <v>130</v>
      </c>
      <c r="G93" s="96">
        <v>90</v>
      </c>
      <c r="H93" s="96">
        <v>90</v>
      </c>
      <c r="I93" s="96">
        <v>80</v>
      </c>
      <c r="J93" s="8">
        <v>21</v>
      </c>
      <c r="K93" s="56">
        <v>3</v>
      </c>
      <c r="L93" s="801">
        <f t="shared" si="26"/>
        <v>411</v>
      </c>
      <c r="M93" s="474">
        <f t="shared" ref="M93" si="31">(F93/10)+(G93/10)+(H93/9)+(I93/8)+(J93/7)+K93</f>
        <v>48</v>
      </c>
      <c r="N93" s="1038" t="str">
        <f t="shared" si="27"/>
        <v>NO</v>
      </c>
      <c r="O93" s="932" t="str">
        <f t="shared" si="28"/>
        <v/>
      </c>
      <c r="P93" s="1143" t="str">
        <f t="shared" si="21"/>
        <v/>
      </c>
      <c r="Q93" s="1292"/>
      <c r="R93" s="1144"/>
    </row>
    <row r="94" spans="1:18" ht="17.100000000000001" customHeight="1" thickBot="1" x14ac:dyDescent="0.3">
      <c r="A94" s="10"/>
      <c r="B94" s="214" t="s">
        <v>193</v>
      </c>
      <c r="C94" s="825" t="s">
        <v>194</v>
      </c>
      <c r="D94" s="29">
        <v>1628</v>
      </c>
      <c r="E94" s="455" t="s">
        <v>15</v>
      </c>
      <c r="F94" s="115">
        <v>50</v>
      </c>
      <c r="G94" s="96">
        <v>100</v>
      </c>
      <c r="H94" s="96">
        <v>135</v>
      </c>
      <c r="I94" s="96">
        <v>40</v>
      </c>
      <c r="J94" s="8">
        <v>14</v>
      </c>
      <c r="K94" s="56">
        <v>11</v>
      </c>
      <c r="L94" s="801">
        <f t="shared" si="26"/>
        <v>339</v>
      </c>
      <c r="M94" s="474">
        <f t="shared" ref="M94" si="32">(F94/10)+(G94/10)+(H94/9)+(I94/8)+(J94/7)+K94</f>
        <v>48</v>
      </c>
      <c r="N94" s="1038" t="str">
        <f t="shared" si="27"/>
        <v>NO</v>
      </c>
      <c r="O94" s="932" t="str">
        <f t="shared" si="28"/>
        <v/>
      </c>
      <c r="P94" s="1143" t="str">
        <f t="shared" ref="P94" si="33">IF(M94=0,"",IF(M94=48,"","Shot count Error"))</f>
        <v/>
      </c>
      <c r="Q94" s="1292"/>
      <c r="R94" s="1144"/>
    </row>
    <row r="95" spans="1:18" ht="17.100000000000001" customHeight="1" thickBot="1" x14ac:dyDescent="0.3">
      <c r="A95" s="10"/>
      <c r="B95" s="30">
        <v>33</v>
      </c>
      <c r="C95" s="821" t="s">
        <v>232</v>
      </c>
      <c r="D95" s="30">
        <v>1237</v>
      </c>
      <c r="E95" s="451" t="s">
        <v>15</v>
      </c>
      <c r="F95" s="44"/>
      <c r="G95" s="15"/>
      <c r="H95" s="15"/>
      <c r="I95" s="15"/>
      <c r="J95" s="35"/>
      <c r="K95" s="57"/>
      <c r="L95" s="799">
        <f t="shared" si="26"/>
        <v>0</v>
      </c>
      <c r="M95" s="800">
        <f t="shared" si="22"/>
        <v>0</v>
      </c>
      <c r="N95" s="1039" t="str">
        <f t="shared" si="27"/>
        <v>NO</v>
      </c>
      <c r="O95" s="1046" t="str">
        <f t="shared" si="28"/>
        <v/>
      </c>
      <c r="P95" s="1143" t="str">
        <f t="shared" si="21"/>
        <v/>
      </c>
      <c r="Q95" s="1292"/>
      <c r="R95" s="1144"/>
    </row>
    <row r="96" spans="1:18" ht="17.100000000000001" customHeight="1" thickBot="1" x14ac:dyDescent="0.3">
      <c r="A96" s="10"/>
      <c r="B96" s="290" t="s">
        <v>191</v>
      </c>
      <c r="C96" s="825" t="s">
        <v>192</v>
      </c>
      <c r="D96" s="291">
        <v>1901</v>
      </c>
      <c r="E96" s="797" t="s">
        <v>16</v>
      </c>
      <c r="F96" s="40">
        <v>160</v>
      </c>
      <c r="G96" s="3">
        <v>70</v>
      </c>
      <c r="H96" s="3">
        <v>171</v>
      </c>
      <c r="I96" s="3">
        <v>32</v>
      </c>
      <c r="J96" s="33">
        <v>14</v>
      </c>
      <c r="K96" s="60"/>
      <c r="L96" s="470">
        <f t="shared" si="26"/>
        <v>447</v>
      </c>
      <c r="M96" s="404">
        <f t="shared" si="22"/>
        <v>48</v>
      </c>
      <c r="N96" s="1036" t="str">
        <f>IF(L96&gt;441,"Yes","NO")</f>
        <v>Yes</v>
      </c>
      <c r="O96" s="1045" t="str">
        <f>IF(N96="yes","G","")</f>
        <v>G</v>
      </c>
      <c r="P96" s="1143" t="str">
        <f t="shared" si="21"/>
        <v/>
      </c>
      <c r="Q96" s="1292"/>
      <c r="R96" s="1144"/>
    </row>
    <row r="97" spans="1:18" ht="17.100000000000001" customHeight="1" thickBot="1" x14ac:dyDescent="0.3">
      <c r="A97" s="10"/>
      <c r="B97" s="79" t="s">
        <v>202</v>
      </c>
      <c r="C97" s="826" t="s">
        <v>203</v>
      </c>
      <c r="D97" s="79">
        <v>1412</v>
      </c>
      <c r="E97" s="455" t="s">
        <v>16</v>
      </c>
      <c r="F97" s="115">
        <v>130</v>
      </c>
      <c r="G97" s="96">
        <v>110</v>
      </c>
      <c r="H97" s="96">
        <v>144</v>
      </c>
      <c r="I97" s="96">
        <v>40</v>
      </c>
      <c r="J97" s="8">
        <v>7</v>
      </c>
      <c r="K97" s="56">
        <v>2</v>
      </c>
      <c r="L97" s="801">
        <f t="shared" si="26"/>
        <v>431</v>
      </c>
      <c r="M97" s="474">
        <f t="shared" ref="M97:M98" si="34">(F97/10)+(G97/10)+(H97/9)+(I97/8)+(J97/7)+K97</f>
        <v>48</v>
      </c>
      <c r="N97" s="1038" t="str">
        <f t="shared" ref="N97:N98" si="35">IF(L97&gt;441,"Yes","NO")</f>
        <v>NO</v>
      </c>
      <c r="O97" s="932" t="str">
        <f t="shared" ref="O97:O98" si="36">IF(N97="yes","G","")</f>
        <v/>
      </c>
      <c r="P97" s="1143" t="str">
        <f t="shared" si="21"/>
        <v/>
      </c>
      <c r="Q97" s="1292"/>
      <c r="R97" s="1144"/>
    </row>
    <row r="98" spans="1:18" ht="17.100000000000001" customHeight="1" thickBot="1" x14ac:dyDescent="0.3">
      <c r="A98" s="10"/>
      <c r="B98" s="29"/>
      <c r="C98" s="822"/>
      <c r="D98" s="29"/>
      <c r="E98" s="454" t="s">
        <v>16</v>
      </c>
      <c r="F98" s="40"/>
      <c r="G98" s="3"/>
      <c r="H98" s="3"/>
      <c r="I98" s="3"/>
      <c r="J98" s="33"/>
      <c r="K98" s="60"/>
      <c r="L98" s="470">
        <f t="shared" si="26"/>
        <v>0</v>
      </c>
      <c r="M98" s="404">
        <f t="shared" si="34"/>
        <v>0</v>
      </c>
      <c r="N98" s="1036" t="str">
        <f t="shared" si="35"/>
        <v>NO</v>
      </c>
      <c r="O98" s="1045" t="str">
        <f t="shared" si="36"/>
        <v/>
      </c>
      <c r="P98" s="1143" t="str">
        <f t="shared" si="21"/>
        <v/>
      </c>
      <c r="Q98" s="1292"/>
      <c r="R98" s="1144"/>
    </row>
    <row r="99" spans="1:18" ht="17.100000000000001" customHeight="1" thickBot="1" x14ac:dyDescent="0.3">
      <c r="A99" s="10"/>
      <c r="B99" s="30"/>
      <c r="C99" s="831" t="s">
        <v>157</v>
      </c>
      <c r="D99" s="30">
        <v>709</v>
      </c>
      <c r="E99" s="449" t="s">
        <v>16</v>
      </c>
      <c r="F99" s="39"/>
      <c r="G99" s="97"/>
      <c r="H99" s="97"/>
      <c r="I99" s="97"/>
      <c r="J99" s="76"/>
      <c r="K99" s="464"/>
      <c r="L99" s="471">
        <f t="shared" si="26"/>
        <v>0</v>
      </c>
      <c r="M99" s="359">
        <f t="shared" si="22"/>
        <v>0</v>
      </c>
      <c r="N99" s="1040" t="str">
        <f>IF(L99&gt;441,"Yes","NO")</f>
        <v>NO</v>
      </c>
      <c r="O99" s="1044" t="str">
        <f>IF(N99="yes","G","")</f>
        <v/>
      </c>
      <c r="P99" s="1143" t="str">
        <f t="shared" si="21"/>
        <v/>
      </c>
      <c r="Q99" s="1292"/>
      <c r="R99" s="1144"/>
    </row>
    <row r="100" spans="1:18" ht="17.100000000000001" customHeight="1" thickBot="1" x14ac:dyDescent="0.3">
      <c r="A100" s="10"/>
      <c r="B100" s="288" t="s">
        <v>196</v>
      </c>
      <c r="C100" s="822" t="s">
        <v>197</v>
      </c>
      <c r="D100" s="288">
        <v>2035</v>
      </c>
      <c r="E100" s="446" t="s">
        <v>17</v>
      </c>
      <c r="F100" s="9">
        <v>50</v>
      </c>
      <c r="G100" s="71">
        <v>140</v>
      </c>
      <c r="H100" s="71">
        <v>180</v>
      </c>
      <c r="I100" s="71">
        <v>48</v>
      </c>
      <c r="J100" s="74">
        <v>14</v>
      </c>
      <c r="K100" s="231">
        <v>1</v>
      </c>
      <c r="L100" s="470">
        <f t="shared" ref="L100:L108" si="37">SUM($F100:$J100)</f>
        <v>432</v>
      </c>
      <c r="M100" s="477">
        <f t="shared" si="22"/>
        <v>48</v>
      </c>
      <c r="N100" s="1041" t="str">
        <f>IF(L100&gt;412,"Yes","NO")</f>
        <v>Yes</v>
      </c>
      <c r="O100" s="1045" t="str">
        <f>IF(N100="yes","S","")</f>
        <v>S</v>
      </c>
      <c r="P100" s="1143" t="str">
        <f t="shared" si="21"/>
        <v/>
      </c>
      <c r="Q100" s="1292"/>
      <c r="R100" s="1144"/>
    </row>
    <row r="101" spans="1:18" ht="17.100000000000001" customHeight="1" thickBot="1" x14ac:dyDescent="0.3">
      <c r="A101" s="10"/>
      <c r="B101" s="297" t="s">
        <v>189</v>
      </c>
      <c r="C101" s="823" t="s">
        <v>190</v>
      </c>
      <c r="D101" s="297">
        <v>1853</v>
      </c>
      <c r="E101" s="454" t="s">
        <v>17</v>
      </c>
      <c r="F101" s="40">
        <v>50</v>
      </c>
      <c r="G101" s="3">
        <v>110</v>
      </c>
      <c r="H101" s="3">
        <v>99</v>
      </c>
      <c r="I101" s="3">
        <v>80</v>
      </c>
      <c r="J101" s="33">
        <v>49</v>
      </c>
      <c r="K101" s="60">
        <v>4</v>
      </c>
      <c r="L101" s="472">
        <f t="shared" si="37"/>
        <v>388</v>
      </c>
      <c r="M101" s="815">
        <f t="shared" si="22"/>
        <v>48</v>
      </c>
      <c r="N101" s="1042" t="str">
        <f>IF(L101&gt;412,"Yes","NO")</f>
        <v>NO</v>
      </c>
      <c r="O101" s="1047" t="str">
        <f>IF(N101="yes","S","")</f>
        <v/>
      </c>
      <c r="P101" s="1143" t="str">
        <f t="shared" si="21"/>
        <v/>
      </c>
      <c r="Q101" s="1292"/>
      <c r="R101" s="1144"/>
    </row>
    <row r="102" spans="1:18" ht="17.100000000000001" customHeight="1" thickBot="1" x14ac:dyDescent="0.3">
      <c r="A102" s="10"/>
      <c r="B102" s="327" t="s">
        <v>207</v>
      </c>
      <c r="C102" s="826" t="s">
        <v>208</v>
      </c>
      <c r="D102" s="327">
        <v>1956</v>
      </c>
      <c r="E102" s="455" t="s">
        <v>17</v>
      </c>
      <c r="F102" s="115">
        <v>80</v>
      </c>
      <c r="G102" s="96">
        <v>90</v>
      </c>
      <c r="H102" s="96">
        <v>99</v>
      </c>
      <c r="I102" s="96">
        <v>64</v>
      </c>
      <c r="J102" s="8">
        <v>49</v>
      </c>
      <c r="K102" s="56">
        <v>5</v>
      </c>
      <c r="L102" s="801">
        <f t="shared" si="37"/>
        <v>382</v>
      </c>
      <c r="M102" s="474">
        <f t="shared" ref="M102:M106" si="38">(F102/10)+(G102/10)+(H102/9)+(I102/8)+(J102/7)+K102</f>
        <v>48</v>
      </c>
      <c r="N102" s="1038" t="str">
        <f t="shared" ref="N102:N106" si="39">IF(L102&gt;412,"Yes","NO")</f>
        <v>NO</v>
      </c>
      <c r="O102" s="932" t="str">
        <f t="shared" ref="O102:O106" si="40">IF(N102="yes","S","")</f>
        <v/>
      </c>
      <c r="P102" s="1143" t="str">
        <f t="shared" si="21"/>
        <v/>
      </c>
      <c r="Q102" s="1292"/>
      <c r="R102" s="1144"/>
    </row>
    <row r="103" spans="1:18" ht="17.100000000000001" customHeight="1" thickBot="1" x14ac:dyDescent="0.3">
      <c r="A103" s="10"/>
      <c r="B103" s="327" t="s">
        <v>223</v>
      </c>
      <c r="C103" s="826" t="s">
        <v>224</v>
      </c>
      <c r="D103" s="327">
        <v>1957</v>
      </c>
      <c r="E103" s="455" t="s">
        <v>17</v>
      </c>
      <c r="F103" s="115">
        <v>70</v>
      </c>
      <c r="G103" s="96">
        <v>80</v>
      </c>
      <c r="H103" s="96">
        <v>90</v>
      </c>
      <c r="I103" s="96">
        <v>80</v>
      </c>
      <c r="J103" s="8">
        <v>42</v>
      </c>
      <c r="K103" s="56">
        <v>7</v>
      </c>
      <c r="L103" s="801">
        <f t="shared" si="37"/>
        <v>362</v>
      </c>
      <c r="M103" s="474">
        <f t="shared" ref="M103:M104" si="41">(F103/10)+(G103/10)+(H103/9)+(I103/8)+(J103/7)+K103</f>
        <v>48</v>
      </c>
      <c r="N103" s="1038" t="str">
        <f t="shared" ref="N103:N104" si="42">IF(L103&gt;412,"Yes","NO")</f>
        <v>NO</v>
      </c>
      <c r="O103" s="932" t="str">
        <f t="shared" ref="O103:O104" si="43">IF(N103="yes","S","")</f>
        <v/>
      </c>
      <c r="P103" s="1143" t="str">
        <f t="shared" ref="P103:P104" si="44">IF(M103=0,"",IF(M103=48,"","Shot count Error"))</f>
        <v/>
      </c>
      <c r="Q103" s="1292"/>
      <c r="R103" s="1144"/>
    </row>
    <row r="104" spans="1:18" ht="17.100000000000001" customHeight="1" thickBot="1" x14ac:dyDescent="0.3">
      <c r="A104" s="10"/>
      <c r="B104" s="79">
        <v>16</v>
      </c>
      <c r="C104" s="826" t="s">
        <v>160</v>
      </c>
      <c r="D104" s="79">
        <v>1615</v>
      </c>
      <c r="E104" s="455" t="s">
        <v>17</v>
      </c>
      <c r="F104" s="115">
        <v>80</v>
      </c>
      <c r="G104" s="96">
        <v>150</v>
      </c>
      <c r="H104" s="96">
        <v>45</v>
      </c>
      <c r="I104" s="96">
        <v>64</v>
      </c>
      <c r="J104" s="8">
        <v>14</v>
      </c>
      <c r="K104" s="56">
        <v>10</v>
      </c>
      <c r="L104" s="801">
        <f t="shared" si="37"/>
        <v>353</v>
      </c>
      <c r="M104" s="474">
        <f t="shared" si="41"/>
        <v>48</v>
      </c>
      <c r="N104" s="1038" t="str">
        <f t="shared" si="42"/>
        <v>NO</v>
      </c>
      <c r="O104" s="932" t="str">
        <f t="shared" si="43"/>
        <v/>
      </c>
      <c r="P104" s="1143" t="str">
        <f t="shared" si="44"/>
        <v/>
      </c>
      <c r="Q104" s="1292"/>
      <c r="R104" s="1144"/>
    </row>
    <row r="105" spans="1:18" ht="17.100000000000001" customHeight="1" thickBot="1" x14ac:dyDescent="0.3">
      <c r="A105" s="10"/>
      <c r="B105" s="327" t="s">
        <v>211</v>
      </c>
      <c r="C105" s="826" t="s">
        <v>212</v>
      </c>
      <c r="D105" s="327">
        <v>2580</v>
      </c>
      <c r="E105" s="455" t="s">
        <v>17</v>
      </c>
      <c r="F105" s="115">
        <v>50</v>
      </c>
      <c r="G105" s="96">
        <v>30</v>
      </c>
      <c r="H105" s="96">
        <v>90</v>
      </c>
      <c r="I105" s="96">
        <v>120</v>
      </c>
      <c r="J105" s="8">
        <v>28</v>
      </c>
      <c r="K105" s="56">
        <v>11</v>
      </c>
      <c r="L105" s="801">
        <f t="shared" si="37"/>
        <v>318</v>
      </c>
      <c r="M105" s="474">
        <f t="shared" ref="M105" si="45">(F105/10)+(G105/10)+(H105/9)+(I105/8)+(J105/7)+K105</f>
        <v>48</v>
      </c>
      <c r="N105" s="1038" t="str">
        <f t="shared" ref="N105" si="46">IF(L105&gt;412,"Yes","NO")</f>
        <v>NO</v>
      </c>
      <c r="O105" s="932" t="str">
        <f t="shared" si="40"/>
        <v/>
      </c>
      <c r="P105" s="1143" t="str">
        <f t="shared" si="21"/>
        <v/>
      </c>
      <c r="Q105" s="1292"/>
      <c r="R105" s="1144"/>
    </row>
    <row r="106" spans="1:18" ht="17.100000000000001" customHeight="1" thickBot="1" x14ac:dyDescent="0.3">
      <c r="A106" s="10"/>
      <c r="B106" s="376"/>
      <c r="C106" s="822"/>
      <c r="D106" s="376"/>
      <c r="E106" s="446" t="s">
        <v>17</v>
      </c>
      <c r="F106" s="9"/>
      <c r="G106" s="71"/>
      <c r="H106" s="71"/>
      <c r="I106" s="71"/>
      <c r="J106" s="74"/>
      <c r="K106" s="231"/>
      <c r="L106" s="817">
        <f t="shared" si="37"/>
        <v>0</v>
      </c>
      <c r="M106" s="473">
        <f t="shared" si="38"/>
        <v>0</v>
      </c>
      <c r="N106" s="1041" t="str">
        <f t="shared" si="39"/>
        <v>NO</v>
      </c>
      <c r="O106" s="1048" t="str">
        <f t="shared" si="40"/>
        <v/>
      </c>
      <c r="P106" s="1143" t="str">
        <f t="shared" si="21"/>
        <v/>
      </c>
      <c r="Q106" s="1292"/>
      <c r="R106" s="1144"/>
    </row>
    <row r="107" spans="1:18" ht="17.100000000000001" customHeight="1" thickBot="1" x14ac:dyDescent="0.3">
      <c r="A107" s="10"/>
      <c r="B107" s="29" t="s">
        <v>209</v>
      </c>
      <c r="C107" s="822" t="s">
        <v>210</v>
      </c>
      <c r="D107" s="631">
        <v>2578</v>
      </c>
      <c r="E107" s="454" t="s">
        <v>17</v>
      </c>
      <c r="F107" s="40"/>
      <c r="G107" s="3"/>
      <c r="H107" s="3"/>
      <c r="I107" s="3"/>
      <c r="J107" s="33"/>
      <c r="K107" s="60"/>
      <c r="L107" s="470">
        <f t="shared" si="37"/>
        <v>0</v>
      </c>
      <c r="M107" s="473">
        <f t="shared" si="22"/>
        <v>0</v>
      </c>
      <c r="N107" s="1041" t="str">
        <f>IF(L107&gt;412,"Yes","NO")</f>
        <v>NO</v>
      </c>
      <c r="O107" s="1045" t="str">
        <f>IF(N107="yes","S","")</f>
        <v/>
      </c>
      <c r="P107" s="1143" t="str">
        <f t="shared" si="21"/>
        <v/>
      </c>
      <c r="Q107" s="1292"/>
      <c r="R107" s="1144"/>
    </row>
    <row r="108" spans="1:18" ht="17.100000000000001" customHeight="1" thickBot="1" x14ac:dyDescent="0.3">
      <c r="A108" s="10"/>
      <c r="B108" s="308"/>
      <c r="C108" s="826"/>
      <c r="D108" s="308"/>
      <c r="E108" s="792" t="s">
        <v>17</v>
      </c>
      <c r="F108" s="39"/>
      <c r="G108" s="97"/>
      <c r="H108" s="97"/>
      <c r="I108" s="97"/>
      <c r="J108" s="76"/>
      <c r="K108" s="464"/>
      <c r="L108" s="471">
        <f t="shared" si="37"/>
        <v>0</v>
      </c>
      <c r="M108" s="359">
        <f t="shared" si="22"/>
        <v>0</v>
      </c>
      <c r="N108" s="1037" t="str">
        <f>IF(L108&gt;412,"Yes","NO")</f>
        <v>NO</v>
      </c>
      <c r="O108" s="1044" t="str">
        <f>IF(N108="yes","S","")</f>
        <v/>
      </c>
      <c r="P108" s="1143" t="str">
        <f t="shared" si="21"/>
        <v/>
      </c>
      <c r="Q108" s="1292"/>
      <c r="R108" s="1144"/>
    </row>
    <row r="109" spans="1:18" ht="24.75" customHeight="1" thickBot="1" x14ac:dyDescent="0.3">
      <c r="A109" s="10"/>
      <c r="C109" s="172" t="s">
        <v>72</v>
      </c>
      <c r="D109" s="1178" t="s">
        <v>92</v>
      </c>
      <c r="E109" s="1336"/>
      <c r="F109" s="1336"/>
      <c r="G109" s="1336"/>
      <c r="H109" s="1336"/>
      <c r="I109" s="1336"/>
      <c r="J109" s="1336"/>
      <c r="K109" s="1336"/>
      <c r="L109" s="1336"/>
      <c r="M109" s="1337"/>
      <c r="N109" s="488"/>
      <c r="O109" s="1035"/>
      <c r="P109" s="487"/>
      <c r="Q109" s="10"/>
    </row>
    <row r="110" spans="1:18" ht="23.1" customHeight="1" x14ac:dyDescent="0.25">
      <c r="A110" s="10"/>
      <c r="N110" s="490"/>
      <c r="O110" s="489"/>
      <c r="P110" s="487"/>
      <c r="Q110" s="10"/>
    </row>
    <row r="111" spans="1:18" ht="24" customHeight="1" thickBot="1" x14ac:dyDescent="0.3">
      <c r="A111" s="10"/>
      <c r="N111" s="490"/>
      <c r="O111" s="491"/>
      <c r="P111" s="492"/>
      <c r="Q111" s="10"/>
    </row>
    <row r="112" spans="1:18" ht="21.75" thickBot="1" x14ac:dyDescent="0.3">
      <c r="A112" s="10"/>
      <c r="C112" s="1194" t="s">
        <v>31</v>
      </c>
      <c r="D112" s="1195"/>
      <c r="E112" s="1195"/>
      <c r="F112" s="1195"/>
      <c r="G112" s="1195"/>
      <c r="H112" s="1278"/>
      <c r="I112" s="1331" t="s">
        <v>217</v>
      </c>
      <c r="J112" s="1332"/>
      <c r="K112" s="1333"/>
      <c r="L112" s="840">
        <v>48</v>
      </c>
      <c r="M112" s="1306" t="s">
        <v>221</v>
      </c>
      <c r="N112" s="1307"/>
      <c r="O112" s="865">
        <v>480</v>
      </c>
      <c r="P112" s="1133" t="s">
        <v>216</v>
      </c>
      <c r="Q112" s="1308"/>
      <c r="R112" s="1134"/>
    </row>
    <row r="113" spans="1:18" ht="19.5" thickBot="1" x14ac:dyDescent="0.3">
      <c r="A113" s="10"/>
      <c r="B113" s="722" t="s">
        <v>168</v>
      </c>
      <c r="C113" s="1019" t="s">
        <v>0</v>
      </c>
      <c r="D113" s="32" t="s">
        <v>1</v>
      </c>
      <c r="E113" s="450" t="s">
        <v>2</v>
      </c>
      <c r="F113" s="36" t="s">
        <v>49</v>
      </c>
      <c r="G113" s="12">
        <v>10</v>
      </c>
      <c r="H113" s="12">
        <v>9</v>
      </c>
      <c r="I113" s="12">
        <v>8</v>
      </c>
      <c r="J113" s="14">
        <v>7</v>
      </c>
      <c r="K113" s="67">
        <v>0</v>
      </c>
      <c r="L113" s="83" t="s">
        <v>9</v>
      </c>
      <c r="M113" s="190" t="s">
        <v>50</v>
      </c>
      <c r="N113" s="462" t="s">
        <v>80</v>
      </c>
      <c r="O113" s="476" t="s">
        <v>90</v>
      </c>
      <c r="P113" s="1135"/>
      <c r="Q113" s="1309"/>
      <c r="R113" s="1136"/>
    </row>
    <row r="114" spans="1:18" ht="17.25" customHeight="1" thickBot="1" x14ac:dyDescent="0.3">
      <c r="A114" s="10"/>
      <c r="B114" s="45"/>
      <c r="C114" s="820"/>
      <c r="D114" s="795"/>
      <c r="E114" s="480" t="s">
        <v>18</v>
      </c>
      <c r="F114" s="37"/>
      <c r="G114" s="72"/>
      <c r="H114" s="72"/>
      <c r="I114" s="72"/>
      <c r="J114" s="73"/>
      <c r="K114" s="59"/>
      <c r="L114" s="192">
        <f>SUM($F114:$J114)</f>
        <v>0</v>
      </c>
      <c r="M114" s="53">
        <f>(F114/10)+(G114/10)+(H114/9)+(I114/8)+(J114/7)+(K114)</f>
        <v>0</v>
      </c>
      <c r="N114" s="1323"/>
      <c r="O114" s="1169"/>
      <c r="P114" s="1143" t="str">
        <f>IF(M114=0,"",IF(M114=48,"","Shot count Error"))</f>
        <v/>
      </c>
      <c r="Q114" s="1292"/>
      <c r="R114" s="1144"/>
    </row>
    <row r="115" spans="1:18" ht="17.25" customHeight="1" thickBot="1" x14ac:dyDescent="0.3">
      <c r="A115" s="10"/>
      <c r="B115" s="79"/>
      <c r="C115" s="821"/>
      <c r="D115" s="626"/>
      <c r="E115" s="481" t="s">
        <v>18</v>
      </c>
      <c r="F115" s="39"/>
      <c r="G115" s="97"/>
      <c r="H115" s="97"/>
      <c r="I115" s="97"/>
      <c r="J115" s="76"/>
      <c r="K115" s="464"/>
      <c r="L115" s="471">
        <f t="shared" ref="L115:L121" si="47">SUM($F115:$J115)</f>
        <v>0</v>
      </c>
      <c r="M115" s="359">
        <f t="shared" ref="M115:M121" si="48">(F115/10)+(G115/10)+(H115/9)+(I115/8)+(J115/7)+K115</f>
        <v>0</v>
      </c>
      <c r="N115" s="1324"/>
      <c r="O115" s="1171"/>
      <c r="P115" s="1143" t="str">
        <f t="shared" ref="P115:P119" si="49">IF(M115=0,"",IF(M115=48,"","Shot count Error"))</f>
        <v/>
      </c>
      <c r="Q115" s="1292"/>
      <c r="R115" s="1144"/>
    </row>
    <row r="116" spans="1:18" ht="17.25" customHeight="1" thickBot="1" x14ac:dyDescent="0.3">
      <c r="A116" s="10"/>
      <c r="B116" s="288" t="s">
        <v>200</v>
      </c>
      <c r="C116" s="824" t="s">
        <v>201</v>
      </c>
      <c r="D116" s="290">
        <v>2296</v>
      </c>
      <c r="E116" s="482" t="s">
        <v>14</v>
      </c>
      <c r="F116" s="41">
        <v>130</v>
      </c>
      <c r="G116" s="5">
        <v>170</v>
      </c>
      <c r="H116" s="5">
        <v>108</v>
      </c>
      <c r="I116" s="5">
        <v>24</v>
      </c>
      <c r="J116" s="34">
        <v>21</v>
      </c>
      <c r="K116" s="55"/>
      <c r="L116" s="470">
        <f t="shared" si="47"/>
        <v>453</v>
      </c>
      <c r="M116" s="404">
        <f t="shared" si="48"/>
        <v>48</v>
      </c>
      <c r="N116" s="1049" t="str">
        <f>IF(L116&gt;470,"Yes","NO")</f>
        <v>NO</v>
      </c>
      <c r="O116" s="1043" t="str">
        <f>IF(N116="yes","HM","")</f>
        <v/>
      </c>
      <c r="P116" s="1143" t="str">
        <f t="shared" si="49"/>
        <v/>
      </c>
      <c r="Q116" s="1292"/>
      <c r="R116" s="1144"/>
    </row>
    <row r="117" spans="1:18" ht="17.25" customHeight="1" thickBot="1" x14ac:dyDescent="0.3">
      <c r="A117" s="10"/>
      <c r="B117" s="46"/>
      <c r="C117" s="823"/>
      <c r="D117" s="627"/>
      <c r="E117" s="481" t="s">
        <v>14</v>
      </c>
      <c r="F117" s="39"/>
      <c r="G117" s="97"/>
      <c r="H117" s="97"/>
      <c r="I117" s="97"/>
      <c r="J117" s="76"/>
      <c r="K117" s="464"/>
      <c r="L117" s="471">
        <f t="shared" si="47"/>
        <v>0</v>
      </c>
      <c r="M117" s="359">
        <f t="shared" si="48"/>
        <v>0</v>
      </c>
      <c r="N117" s="515" t="str">
        <f>IF(L117&gt;470,"Yes","NO")</f>
        <v>NO</v>
      </c>
      <c r="O117" s="1044" t="str">
        <f>IF(N117="yes","HM","")</f>
        <v/>
      </c>
      <c r="P117" s="1143" t="str">
        <f t="shared" si="49"/>
        <v/>
      </c>
      <c r="Q117" s="1292"/>
      <c r="R117" s="1144"/>
    </row>
    <row r="118" spans="1:18" ht="17.25" customHeight="1" thickBot="1" x14ac:dyDescent="0.3">
      <c r="A118" s="10"/>
      <c r="B118" s="45" t="s">
        <v>186</v>
      </c>
      <c r="C118" s="820" t="s">
        <v>188</v>
      </c>
      <c r="D118" s="795">
        <v>1475</v>
      </c>
      <c r="E118" s="483" t="s">
        <v>15</v>
      </c>
      <c r="F118" s="40">
        <v>220</v>
      </c>
      <c r="G118" s="3">
        <v>140</v>
      </c>
      <c r="H118" s="3">
        <v>90</v>
      </c>
      <c r="I118" s="3">
        <v>16</v>
      </c>
      <c r="J118" s="33"/>
      <c r="K118" s="60"/>
      <c r="L118" s="470">
        <f t="shared" si="47"/>
        <v>466</v>
      </c>
      <c r="M118" s="404">
        <f t="shared" si="48"/>
        <v>48</v>
      </c>
      <c r="N118" s="1050" t="str">
        <f>IF(L118&gt;460,"Yes","NO")</f>
        <v>Yes</v>
      </c>
      <c r="O118" s="1045" t="str">
        <f>IF(N118="yes","M","")</f>
        <v>M</v>
      </c>
      <c r="P118" s="1143" t="str">
        <f t="shared" si="49"/>
        <v/>
      </c>
      <c r="Q118" s="1292"/>
      <c r="R118" s="1144"/>
    </row>
    <row r="119" spans="1:18" ht="17.25" customHeight="1" thickBot="1" x14ac:dyDescent="0.3">
      <c r="A119" s="10"/>
      <c r="B119" s="30"/>
      <c r="C119" s="821"/>
      <c r="D119" s="626"/>
      <c r="E119" s="481" t="s">
        <v>15</v>
      </c>
      <c r="F119" s="39"/>
      <c r="G119" s="97"/>
      <c r="H119" s="97"/>
      <c r="I119" s="97"/>
      <c r="J119" s="76"/>
      <c r="K119" s="464"/>
      <c r="L119" s="471">
        <f t="shared" si="47"/>
        <v>0</v>
      </c>
      <c r="M119" s="359">
        <f t="shared" si="48"/>
        <v>0</v>
      </c>
      <c r="N119" s="515" t="str">
        <f>IF(L119&gt;460,"Yes","NO")</f>
        <v>NO</v>
      </c>
      <c r="O119" s="1044" t="str">
        <f>IF(N119="yes","M","")</f>
        <v/>
      </c>
      <c r="P119" s="1143" t="str">
        <f t="shared" si="49"/>
        <v/>
      </c>
      <c r="Q119" s="1292"/>
      <c r="R119" s="1144"/>
    </row>
    <row r="120" spans="1:18" ht="17.25" customHeight="1" thickBot="1" x14ac:dyDescent="0.3">
      <c r="A120" s="10"/>
      <c r="B120" s="28"/>
      <c r="C120" s="822"/>
      <c r="D120" s="816"/>
      <c r="E120" s="483" t="s">
        <v>16</v>
      </c>
      <c r="F120" s="40"/>
      <c r="G120" s="3"/>
      <c r="H120" s="3"/>
      <c r="I120" s="3"/>
      <c r="J120" s="33"/>
      <c r="K120" s="60"/>
      <c r="L120" s="470">
        <f t="shared" si="47"/>
        <v>0</v>
      </c>
      <c r="M120" s="404">
        <f t="shared" si="48"/>
        <v>0</v>
      </c>
      <c r="N120" s="1050" t="str">
        <f>IF(L120&gt;441,"Yes","NO")</f>
        <v>NO</v>
      </c>
      <c r="O120" s="1045" t="str">
        <f>IF(N120="yes","G","")</f>
        <v/>
      </c>
      <c r="P120" s="1143" t="str">
        <f t="shared" ref="P120:P125" si="50">IF(M120=0,"",IF(M120=48,"","Shot count Error"))</f>
        <v/>
      </c>
      <c r="Q120" s="1292"/>
      <c r="R120" s="1144"/>
    </row>
    <row r="121" spans="1:18" ht="17.25" customHeight="1" thickBot="1" x14ac:dyDescent="0.3">
      <c r="A121" s="10"/>
      <c r="B121" s="46"/>
      <c r="C121" s="821"/>
      <c r="D121" s="626"/>
      <c r="E121" s="481" t="s">
        <v>16</v>
      </c>
      <c r="F121" s="39"/>
      <c r="G121" s="97"/>
      <c r="H121" s="97"/>
      <c r="I121" s="97"/>
      <c r="J121" s="76"/>
      <c r="K121" s="464"/>
      <c r="L121" s="471">
        <f t="shared" si="47"/>
        <v>0</v>
      </c>
      <c r="M121" s="359">
        <f t="shared" si="48"/>
        <v>0</v>
      </c>
      <c r="N121" s="515" t="str">
        <f>IF(L121&gt;441,"Yes","NO")</f>
        <v>NO</v>
      </c>
      <c r="O121" s="1044" t="str">
        <f>IF(N121="yes","G","")</f>
        <v/>
      </c>
      <c r="P121" s="1143" t="str">
        <f t="shared" si="50"/>
        <v/>
      </c>
      <c r="Q121" s="1292"/>
      <c r="R121" s="1144"/>
    </row>
    <row r="122" spans="1:18" ht="17.25" customHeight="1" thickBot="1" x14ac:dyDescent="0.3">
      <c r="A122" s="10"/>
      <c r="B122" s="45" t="s">
        <v>180</v>
      </c>
      <c r="C122" s="820" t="s">
        <v>181</v>
      </c>
      <c r="D122" s="795">
        <v>1059</v>
      </c>
      <c r="E122" s="484" t="s">
        <v>17</v>
      </c>
      <c r="F122" s="9">
        <v>60</v>
      </c>
      <c r="G122" s="71">
        <v>100</v>
      </c>
      <c r="H122" s="71">
        <v>198</v>
      </c>
      <c r="I122" s="71">
        <v>64</v>
      </c>
      <c r="J122" s="74">
        <v>7</v>
      </c>
      <c r="K122" s="231">
        <v>1</v>
      </c>
      <c r="L122" s="470">
        <f>SUM($F122:$J122)</f>
        <v>429</v>
      </c>
      <c r="M122" s="473">
        <f>(F122/10)+(G122/10)+(H122/9)+(I122/8)+(J122/7)+K122</f>
        <v>48</v>
      </c>
      <c r="N122" s="514" t="str">
        <f>IF(L122&gt;412,"Yes","NO")</f>
        <v>Yes</v>
      </c>
      <c r="O122" s="1045" t="str">
        <f>IF(N122="yes","S","")</f>
        <v>S</v>
      </c>
      <c r="P122" s="1143" t="str">
        <f t="shared" si="50"/>
        <v/>
      </c>
      <c r="Q122" s="1292"/>
      <c r="R122" s="1144"/>
    </row>
    <row r="123" spans="1:18" ht="17.25" customHeight="1" thickBot="1" x14ac:dyDescent="0.3">
      <c r="A123" s="10"/>
      <c r="B123" s="79">
        <v>18</v>
      </c>
      <c r="C123" s="826" t="s">
        <v>152</v>
      </c>
      <c r="D123" s="628">
        <v>1473</v>
      </c>
      <c r="E123" s="483" t="s">
        <v>17</v>
      </c>
      <c r="F123" s="40">
        <v>130</v>
      </c>
      <c r="G123" s="3">
        <v>110</v>
      </c>
      <c r="H123" s="3">
        <v>126</v>
      </c>
      <c r="I123" s="3">
        <v>56</v>
      </c>
      <c r="J123" s="33"/>
      <c r="K123" s="60">
        <v>3</v>
      </c>
      <c r="L123" s="472">
        <f>SUM($F123:$J123)</f>
        <v>422</v>
      </c>
      <c r="M123" s="474">
        <f>(F123/10)+(G123/10)+(H123/9)+(I123/8)+(J123/7)+K123</f>
        <v>48</v>
      </c>
      <c r="N123" s="1051" t="str">
        <f>IF(L123&gt;412,"Yes","NO")</f>
        <v>Yes</v>
      </c>
      <c r="O123" s="932" t="str">
        <f>IF(N123="yes","S","")</f>
        <v>S</v>
      </c>
      <c r="P123" s="1143" t="str">
        <f t="shared" si="50"/>
        <v/>
      </c>
      <c r="Q123" s="1292"/>
      <c r="R123" s="1144"/>
    </row>
    <row r="124" spans="1:18" ht="17.25" customHeight="1" thickBot="1" x14ac:dyDescent="0.3">
      <c r="A124" s="10"/>
      <c r="B124" s="79" t="s">
        <v>226</v>
      </c>
      <c r="C124" s="826" t="s">
        <v>227</v>
      </c>
      <c r="D124" s="628">
        <v>1810</v>
      </c>
      <c r="E124" s="485" t="s">
        <v>17</v>
      </c>
      <c r="F124" s="38">
        <v>10</v>
      </c>
      <c r="G124" s="1">
        <v>60</v>
      </c>
      <c r="H124" s="1">
        <v>108</v>
      </c>
      <c r="I124" s="1">
        <v>72</v>
      </c>
      <c r="J124" s="26">
        <v>70</v>
      </c>
      <c r="K124" s="463">
        <v>10</v>
      </c>
      <c r="L124" s="472">
        <f>SUM($F124:$J124)</f>
        <v>320</v>
      </c>
      <c r="M124" s="474">
        <f>(F124/10)+(G124/10)+(H124/9)+(I124/8)+(J124/7)+K124</f>
        <v>48</v>
      </c>
      <c r="N124" s="1051" t="str">
        <f>IF(L124&gt;412,"Yes","NO")</f>
        <v>NO</v>
      </c>
      <c r="O124" s="1045" t="str">
        <f>IF(N124="yes","S","")</f>
        <v/>
      </c>
      <c r="P124" s="1143" t="str">
        <f t="shared" si="50"/>
        <v/>
      </c>
      <c r="Q124" s="1292"/>
      <c r="R124" s="1144"/>
    </row>
    <row r="125" spans="1:18" ht="17.25" customHeight="1" thickBot="1" x14ac:dyDescent="0.3">
      <c r="A125" s="10"/>
      <c r="B125" s="30">
        <v>50</v>
      </c>
      <c r="C125" s="821" t="s">
        <v>260</v>
      </c>
      <c r="D125" s="626">
        <v>2233</v>
      </c>
      <c r="E125" s="481" t="s">
        <v>17</v>
      </c>
      <c r="F125" s="39"/>
      <c r="G125" s="97"/>
      <c r="H125" s="97"/>
      <c r="I125" s="97"/>
      <c r="J125" s="76"/>
      <c r="K125" s="464"/>
      <c r="L125" s="471">
        <f>SUM($F125:$J125)</f>
        <v>0</v>
      </c>
      <c r="M125" s="359">
        <f>(F125/10)+(G125/10)+(H125/9)+(I125/8)+(J125/7)+K125</f>
        <v>0</v>
      </c>
      <c r="N125" s="515" t="str">
        <f>IF(L125&gt;412,"Yes","NO")</f>
        <v>NO</v>
      </c>
      <c r="O125" s="1044" t="str">
        <f>IF(N125="yes","S","")</f>
        <v/>
      </c>
      <c r="P125" s="1143" t="str">
        <f t="shared" si="50"/>
        <v/>
      </c>
      <c r="Q125" s="1292"/>
      <c r="R125" s="1144"/>
    </row>
    <row r="126" spans="1:18" ht="26.25" customHeight="1" thickBot="1" x14ac:dyDescent="0.3">
      <c r="A126" s="10"/>
      <c r="C126" s="832" t="s">
        <v>72</v>
      </c>
      <c r="D126" s="1320" t="s">
        <v>91</v>
      </c>
      <c r="E126" s="1321"/>
      <c r="F126" s="1321"/>
      <c r="G126" s="1321"/>
      <c r="H126" s="1321"/>
      <c r="I126" s="1321"/>
      <c r="J126" s="1321"/>
      <c r="K126" s="1321"/>
      <c r="L126" s="1321"/>
      <c r="M126" s="1322"/>
      <c r="N126" s="488"/>
      <c r="O126" s="491"/>
      <c r="P126" s="492"/>
      <c r="Q126" s="10"/>
    </row>
    <row r="127" spans="1:18" ht="16.5" customHeight="1" x14ac:dyDescent="0.25">
      <c r="A127" s="10"/>
      <c r="D127" s="162"/>
      <c r="E127" s="457"/>
      <c r="F127" s="162"/>
      <c r="G127" s="162"/>
      <c r="H127" s="162"/>
      <c r="I127" s="162"/>
      <c r="J127" s="162"/>
      <c r="K127" s="162"/>
      <c r="L127" s="870"/>
      <c r="M127" s="10"/>
      <c r="N127" s="488"/>
      <c r="O127" s="491"/>
      <c r="P127" s="492"/>
      <c r="Q127" s="10"/>
    </row>
    <row r="128" spans="1:18" ht="13.5" customHeight="1" thickBot="1" x14ac:dyDescent="0.3">
      <c r="A128" s="10"/>
      <c r="D128" s="10"/>
      <c r="E128" s="456"/>
      <c r="F128" s="10"/>
      <c r="G128" s="10"/>
      <c r="H128" s="10"/>
      <c r="I128" s="10"/>
      <c r="J128" s="10"/>
      <c r="K128" s="10"/>
      <c r="M128" s="10"/>
      <c r="N128" s="488"/>
      <c r="O128" s="491"/>
      <c r="P128" s="492"/>
      <c r="Q128" s="10"/>
    </row>
    <row r="129" spans="1:18" ht="21.75" thickBot="1" x14ac:dyDescent="0.3">
      <c r="A129" s="10"/>
      <c r="C129" s="1194" t="s">
        <v>97</v>
      </c>
      <c r="D129" s="1195"/>
      <c r="E129" s="1195"/>
      <c r="F129" s="1195"/>
      <c r="G129" s="1195"/>
      <c r="H129" s="1195"/>
      <c r="I129" s="1331" t="s">
        <v>217</v>
      </c>
      <c r="J129" s="1332"/>
      <c r="K129" s="1333"/>
      <c r="L129" s="840">
        <v>60</v>
      </c>
      <c r="M129" s="1306" t="s">
        <v>221</v>
      </c>
      <c r="N129" s="1307"/>
      <c r="O129" s="865">
        <v>600</v>
      </c>
      <c r="P129" s="1133" t="s">
        <v>216</v>
      </c>
      <c r="Q129" s="1308"/>
      <c r="R129" s="1134"/>
    </row>
    <row r="130" spans="1:18" ht="19.5" thickBot="1" x14ac:dyDescent="0.3">
      <c r="B130" s="722" t="s">
        <v>168</v>
      </c>
      <c r="C130" s="790" t="s">
        <v>0</v>
      </c>
      <c r="D130" s="572" t="s">
        <v>1</v>
      </c>
      <c r="E130" s="450" t="s">
        <v>2</v>
      </c>
      <c r="F130" s="36" t="s">
        <v>49</v>
      </c>
      <c r="G130" s="12">
        <v>10</v>
      </c>
      <c r="H130" s="12">
        <v>9</v>
      </c>
      <c r="I130" s="12">
        <v>8</v>
      </c>
      <c r="J130" s="112">
        <v>7</v>
      </c>
      <c r="K130" s="67">
        <v>0</v>
      </c>
      <c r="L130" s="83" t="s">
        <v>9</v>
      </c>
      <c r="M130" s="190" t="s">
        <v>50</v>
      </c>
      <c r="N130" s="462" t="s">
        <v>80</v>
      </c>
      <c r="O130" s="476" t="s">
        <v>90</v>
      </c>
      <c r="P130" s="1135"/>
      <c r="Q130" s="1309"/>
      <c r="R130" s="1136"/>
    </row>
    <row r="131" spans="1:18" ht="17.100000000000001" customHeight="1" thickBot="1" x14ac:dyDescent="0.3">
      <c r="B131" s="131" t="s">
        <v>186</v>
      </c>
      <c r="C131" s="824" t="s">
        <v>187</v>
      </c>
      <c r="D131" s="793">
        <v>1475</v>
      </c>
      <c r="E131" s="452" t="s">
        <v>18</v>
      </c>
      <c r="F131" s="41">
        <v>330</v>
      </c>
      <c r="G131" s="5">
        <v>160</v>
      </c>
      <c r="H131" s="5">
        <v>99</v>
      </c>
      <c r="I131" s="5"/>
      <c r="J131" s="34"/>
      <c r="K131" s="55"/>
      <c r="L131" s="129">
        <f>SUM($F131:$J131)</f>
        <v>589</v>
      </c>
      <c r="M131" s="53">
        <f>(F131/10)+(G131/10)+(H131/9)+(I131/8)+(J131/7)+(K131)</f>
        <v>60</v>
      </c>
      <c r="N131" s="1168"/>
      <c r="O131" s="1169"/>
      <c r="P131" s="1143" t="str">
        <f>IF(M131=0,"",IF(M131=60,"","Shot count Error"))</f>
        <v/>
      </c>
      <c r="Q131" s="1292"/>
      <c r="R131" s="1144"/>
    </row>
    <row r="132" spans="1:18" ht="17.100000000000001" customHeight="1" thickBot="1" x14ac:dyDescent="0.3">
      <c r="B132" s="30">
        <v>17</v>
      </c>
      <c r="C132" s="821" t="s">
        <v>236</v>
      </c>
      <c r="D132" s="626">
        <v>786</v>
      </c>
      <c r="E132" s="449" t="s">
        <v>18</v>
      </c>
      <c r="F132" s="39">
        <v>280</v>
      </c>
      <c r="G132" s="97">
        <v>210</v>
      </c>
      <c r="H132" s="97">
        <v>72</v>
      </c>
      <c r="I132" s="97">
        <v>24</v>
      </c>
      <c r="J132" s="76"/>
      <c r="K132" s="464"/>
      <c r="L132" s="194">
        <f>SUM($F132:$J132)</f>
        <v>586</v>
      </c>
      <c r="M132" s="465">
        <f t="shared" ref="M132:M147" si="51">(F132/10)+(G132/10)+(H132/9)+(I132/8)+(J132/7)+(K132)</f>
        <v>60</v>
      </c>
      <c r="N132" s="1170"/>
      <c r="O132" s="1171"/>
      <c r="P132" s="1143" t="str">
        <f t="shared" ref="P132:P147" si="52">IF(M132=0,"",IF(M132=60,"","Shot count Error"))</f>
        <v/>
      </c>
      <c r="Q132" s="1292"/>
      <c r="R132" s="1144"/>
    </row>
    <row r="133" spans="1:18" ht="17.100000000000001" customHeight="1" thickBot="1" x14ac:dyDescent="0.3">
      <c r="B133" s="28"/>
      <c r="C133" s="825" t="s">
        <v>246</v>
      </c>
      <c r="D133" s="631">
        <v>1041</v>
      </c>
      <c r="E133" s="454" t="s">
        <v>14</v>
      </c>
      <c r="F133" s="40">
        <v>190</v>
      </c>
      <c r="G133" s="3">
        <v>190</v>
      </c>
      <c r="H133" s="3">
        <v>171</v>
      </c>
      <c r="I133" s="3">
        <v>24</v>
      </c>
      <c r="J133" s="33"/>
      <c r="K133" s="60"/>
      <c r="L133" s="215">
        <f>SUM($F133:$J133)</f>
        <v>575</v>
      </c>
      <c r="M133" s="813">
        <f t="shared" si="51"/>
        <v>60</v>
      </c>
      <c r="N133" s="837" t="str">
        <f>IF($L133&gt;589,"Yes","NO")</f>
        <v>NO</v>
      </c>
      <c r="O133" s="902" t="str">
        <f>IF(N133="yes","HM","")</f>
        <v/>
      </c>
      <c r="P133" s="1143" t="str">
        <f t="shared" si="52"/>
        <v/>
      </c>
      <c r="Q133" s="1292"/>
      <c r="R133" s="1144"/>
    </row>
    <row r="134" spans="1:18" ht="17.100000000000001" customHeight="1" thickBot="1" x14ac:dyDescent="0.3">
      <c r="B134" s="46"/>
      <c r="C134" s="821" t="s">
        <v>242</v>
      </c>
      <c r="D134" s="626">
        <v>1783</v>
      </c>
      <c r="E134" s="449" t="s">
        <v>14</v>
      </c>
      <c r="F134" s="39">
        <v>110</v>
      </c>
      <c r="G134" s="97">
        <v>240</v>
      </c>
      <c r="H134" s="97">
        <v>153</v>
      </c>
      <c r="I134" s="97">
        <v>40</v>
      </c>
      <c r="J134" s="76">
        <v>7</v>
      </c>
      <c r="K134" s="464">
        <v>2</v>
      </c>
      <c r="L134" s="194">
        <f>SUM($F134:$J134)</f>
        <v>550</v>
      </c>
      <c r="M134" s="478">
        <f t="shared" si="51"/>
        <v>60</v>
      </c>
      <c r="N134" s="838" t="str">
        <f>IF($L134&gt;589,"Yes","NO")</f>
        <v>NO</v>
      </c>
      <c r="O134" s="898" t="str">
        <f>IF(N134="yes","HM","")</f>
        <v/>
      </c>
      <c r="P134" s="1143" t="str">
        <f t="shared" si="52"/>
        <v/>
      </c>
      <c r="Q134" s="1292"/>
      <c r="R134" s="1144"/>
    </row>
    <row r="135" spans="1:18" ht="17.100000000000001" customHeight="1" thickBot="1" x14ac:dyDescent="0.3">
      <c r="B135" s="46" t="s">
        <v>182</v>
      </c>
      <c r="C135" s="823" t="s">
        <v>183</v>
      </c>
      <c r="D135" s="46">
        <v>921</v>
      </c>
      <c r="E135" s="447" t="s">
        <v>15</v>
      </c>
      <c r="F135" s="38">
        <v>250</v>
      </c>
      <c r="G135" s="1">
        <v>120</v>
      </c>
      <c r="H135" s="1">
        <v>135</v>
      </c>
      <c r="I135" s="1">
        <v>56</v>
      </c>
      <c r="J135" s="26">
        <v>7</v>
      </c>
      <c r="K135" s="463"/>
      <c r="L135" s="193">
        <f t="shared" ref="L135:L136" si="53">SUM($F135:$J135)</f>
        <v>568</v>
      </c>
      <c r="M135" s="759">
        <f t="shared" ref="M135" si="54">(F135/10)+(G135/10)+(H135/9)+(I135/8)+(J135/7)+(K135)</f>
        <v>60</v>
      </c>
      <c r="N135" s="837" t="str">
        <f>IF($L135&gt;574,"Yes","NO")</f>
        <v>NO</v>
      </c>
      <c r="O135" s="902" t="str">
        <f>IF(N135="yes","M","")</f>
        <v/>
      </c>
      <c r="P135" s="1143" t="str">
        <f t="shared" si="52"/>
        <v/>
      </c>
      <c r="Q135" s="1292"/>
      <c r="R135" s="1144"/>
    </row>
    <row r="136" spans="1:18" ht="17.100000000000001" customHeight="1" thickBot="1" x14ac:dyDescent="0.3">
      <c r="B136" s="30"/>
      <c r="C136" s="821" t="s">
        <v>237</v>
      </c>
      <c r="D136" s="626">
        <v>3624</v>
      </c>
      <c r="E136" s="792" t="s">
        <v>15</v>
      </c>
      <c r="F136" s="39">
        <v>190</v>
      </c>
      <c r="G136" s="97">
        <v>160</v>
      </c>
      <c r="H136" s="97">
        <v>171</v>
      </c>
      <c r="I136" s="97">
        <v>40</v>
      </c>
      <c r="J136" s="76">
        <v>7</v>
      </c>
      <c r="K136" s="464"/>
      <c r="L136" s="193">
        <f t="shared" si="53"/>
        <v>568</v>
      </c>
      <c r="M136" s="759">
        <f t="shared" ref="M136" si="55">(F136/10)+(G136/10)+(H136/9)+(I136/8)+(J136/7)+(K136)</f>
        <v>60</v>
      </c>
      <c r="N136" s="838" t="str">
        <f>IF($L136&gt;574,"Yes","NO")</f>
        <v>NO</v>
      </c>
      <c r="O136" s="898" t="str">
        <f>IF(N136="yes","M","")</f>
        <v/>
      </c>
      <c r="P136" s="1143" t="str">
        <f t="shared" ref="P136" si="56">IF(M136=0,"",IF(M136=60,"","Shot count Error"))</f>
        <v/>
      </c>
      <c r="Q136" s="1292"/>
      <c r="R136" s="1144"/>
    </row>
    <row r="137" spans="1:18" ht="17.100000000000001" customHeight="1" thickBot="1" x14ac:dyDescent="0.3">
      <c r="B137" s="28">
        <v>21</v>
      </c>
      <c r="C137" s="824" t="s">
        <v>148</v>
      </c>
      <c r="D137" s="131">
        <v>1809</v>
      </c>
      <c r="E137" s="452" t="s">
        <v>16</v>
      </c>
      <c r="F137" s="41">
        <v>90</v>
      </c>
      <c r="G137" s="5">
        <v>250</v>
      </c>
      <c r="H137" s="5">
        <v>162</v>
      </c>
      <c r="I137" s="5">
        <v>48</v>
      </c>
      <c r="J137" s="34">
        <v>7</v>
      </c>
      <c r="K137" s="55">
        <v>1</v>
      </c>
      <c r="L137" s="129">
        <f>SUM($F137:$J137)</f>
        <v>557</v>
      </c>
      <c r="M137" s="200">
        <f t="shared" si="51"/>
        <v>60</v>
      </c>
      <c r="N137" s="1114" t="str">
        <f>IF($L137&gt;549,"Yes","NO")</f>
        <v>Yes</v>
      </c>
      <c r="O137" s="907" t="str">
        <f>IF(N137="yes","G","")</f>
        <v>G</v>
      </c>
      <c r="P137" s="1143" t="str">
        <f t="shared" si="52"/>
        <v/>
      </c>
      <c r="Q137" s="1292"/>
      <c r="R137" s="1144"/>
    </row>
    <row r="138" spans="1:18" ht="17.100000000000001" customHeight="1" thickBot="1" x14ac:dyDescent="0.3">
      <c r="B138" s="79" t="s">
        <v>202</v>
      </c>
      <c r="C138" s="826" t="s">
        <v>203</v>
      </c>
      <c r="D138" s="79">
        <v>1412</v>
      </c>
      <c r="E138" s="455" t="s">
        <v>16</v>
      </c>
      <c r="F138" s="115">
        <v>80</v>
      </c>
      <c r="G138" s="96">
        <v>160</v>
      </c>
      <c r="H138" s="96">
        <v>216</v>
      </c>
      <c r="I138" s="96">
        <v>56</v>
      </c>
      <c r="J138" s="8">
        <v>28</v>
      </c>
      <c r="K138" s="56">
        <v>1</v>
      </c>
      <c r="L138" s="216">
        <f>SUM($F138:$J138)</f>
        <v>540</v>
      </c>
      <c r="M138" s="1052">
        <f t="shared" ref="M138" si="57">(F138/10)+(G138/10)+(H138/9)+(I138/8)+(J138/7)+(K138)</f>
        <v>60</v>
      </c>
      <c r="N138" s="837" t="str">
        <f>IF($L138&gt;549,"Yes","NO")</f>
        <v>NO</v>
      </c>
      <c r="O138" s="902" t="str">
        <f>IF(N138="yes","G","")</f>
        <v/>
      </c>
      <c r="P138" s="1143" t="str">
        <f t="shared" ref="P138" si="58">IF(M138=0,"",IF(M138=60,"","Shot count Error"))</f>
        <v/>
      </c>
      <c r="Q138" s="1292"/>
      <c r="R138" s="1144"/>
    </row>
    <row r="139" spans="1:18" ht="17.100000000000001" customHeight="1" thickBot="1" x14ac:dyDescent="0.3">
      <c r="B139" s="46">
        <v>57</v>
      </c>
      <c r="C139" s="821" t="s">
        <v>279</v>
      </c>
      <c r="D139" s="30">
        <v>1265</v>
      </c>
      <c r="E139" s="792" t="s">
        <v>16</v>
      </c>
      <c r="F139" s="39">
        <v>90</v>
      </c>
      <c r="G139" s="97">
        <v>130</v>
      </c>
      <c r="H139" s="97">
        <v>207</v>
      </c>
      <c r="I139" s="97">
        <v>88</v>
      </c>
      <c r="J139" s="76">
        <v>14</v>
      </c>
      <c r="K139" s="464">
        <v>2</v>
      </c>
      <c r="L139" s="194">
        <f>SUM($F139:$J139)</f>
        <v>529</v>
      </c>
      <c r="M139" s="478">
        <f t="shared" si="51"/>
        <v>60</v>
      </c>
      <c r="N139" s="838" t="str">
        <f>IF($L139&gt;549,"Yes","NO")</f>
        <v>NO</v>
      </c>
      <c r="O139" s="898" t="str">
        <f>IF(N139="yes","G","")</f>
        <v/>
      </c>
      <c r="P139" s="1143" t="str">
        <f t="shared" si="52"/>
        <v/>
      </c>
      <c r="Q139" s="1292"/>
      <c r="R139" s="1144"/>
    </row>
    <row r="140" spans="1:18" ht="17.100000000000001" customHeight="1" thickBot="1" x14ac:dyDescent="0.3">
      <c r="B140" s="290"/>
      <c r="C140" s="825" t="s">
        <v>270</v>
      </c>
      <c r="D140" s="291">
        <v>1901</v>
      </c>
      <c r="E140" s="797" t="s">
        <v>17</v>
      </c>
      <c r="F140" s="40">
        <v>80</v>
      </c>
      <c r="G140" s="3">
        <v>200</v>
      </c>
      <c r="H140" s="3">
        <v>180</v>
      </c>
      <c r="I140" s="3">
        <v>72</v>
      </c>
      <c r="J140" s="33">
        <v>21</v>
      </c>
      <c r="K140" s="60"/>
      <c r="L140" s="129">
        <f t="shared" ref="L140:L147" si="59">SUM($F140:$J140)</f>
        <v>553</v>
      </c>
      <c r="M140" s="200">
        <f t="shared" si="51"/>
        <v>60</v>
      </c>
      <c r="N140" s="837" t="str">
        <f t="shared" ref="N140:N147" si="60">IF($L140&gt;509,"Yes","NO")</f>
        <v>Yes</v>
      </c>
      <c r="O140" s="902" t="str">
        <f t="shared" ref="O140:O147" si="61">IF(N140="yes","S","")</f>
        <v>S</v>
      </c>
      <c r="P140" s="1143" t="str">
        <f t="shared" si="52"/>
        <v/>
      </c>
      <c r="Q140" s="1292"/>
      <c r="R140" s="1144"/>
    </row>
    <row r="141" spans="1:18" ht="17.100000000000001" customHeight="1" thickBot="1" x14ac:dyDescent="0.3">
      <c r="B141" s="327" t="s">
        <v>196</v>
      </c>
      <c r="C141" s="826" t="s">
        <v>197</v>
      </c>
      <c r="D141" s="327">
        <v>2035</v>
      </c>
      <c r="E141" s="455" t="s">
        <v>17</v>
      </c>
      <c r="F141" s="115">
        <v>30</v>
      </c>
      <c r="G141" s="96">
        <v>110</v>
      </c>
      <c r="H141" s="96">
        <v>261</v>
      </c>
      <c r="I141" s="96">
        <v>112</v>
      </c>
      <c r="J141" s="8">
        <v>21</v>
      </c>
      <c r="K141" s="56"/>
      <c r="L141" s="216">
        <f t="shared" si="59"/>
        <v>534</v>
      </c>
      <c r="M141" s="1052">
        <f t="shared" si="51"/>
        <v>60</v>
      </c>
      <c r="N141" s="1126" t="str">
        <f t="shared" si="60"/>
        <v>Yes</v>
      </c>
      <c r="O141" s="900" t="str">
        <f t="shared" ref="O141" si="62">IF(N141="yes","S","")</f>
        <v>S</v>
      </c>
      <c r="P141" s="1143" t="str">
        <f t="shared" si="52"/>
        <v/>
      </c>
      <c r="Q141" s="1292"/>
      <c r="R141" s="1144"/>
    </row>
    <row r="142" spans="1:18" ht="17.100000000000001" customHeight="1" thickBot="1" x14ac:dyDescent="0.3">
      <c r="B142" s="79"/>
      <c r="C142" s="826" t="s">
        <v>241</v>
      </c>
      <c r="D142" s="79">
        <v>1143</v>
      </c>
      <c r="E142" s="812" t="s">
        <v>17</v>
      </c>
      <c r="F142" s="115">
        <v>70</v>
      </c>
      <c r="G142" s="96">
        <v>140</v>
      </c>
      <c r="H142" s="96">
        <v>180</v>
      </c>
      <c r="I142" s="96">
        <v>96</v>
      </c>
      <c r="J142" s="8">
        <v>28</v>
      </c>
      <c r="K142" s="56">
        <v>3</v>
      </c>
      <c r="L142" s="216">
        <f t="shared" si="59"/>
        <v>514</v>
      </c>
      <c r="M142" s="1052">
        <f t="shared" ref="M142" si="63">(F142/10)+(G142/10)+(H142/9)+(I142/8)+(J142/7)+(K142)</f>
        <v>60</v>
      </c>
      <c r="N142" s="837" t="str">
        <f t="shared" si="60"/>
        <v>Yes</v>
      </c>
      <c r="O142" s="902" t="str">
        <f t="shared" si="61"/>
        <v>S</v>
      </c>
      <c r="P142" s="1143" t="str">
        <f t="shared" ref="P142" si="64">IF(M142=0,"",IF(M142=60,"","Shot count Error"))</f>
        <v/>
      </c>
      <c r="Q142" s="1292"/>
      <c r="R142" s="1144"/>
    </row>
    <row r="143" spans="1:18" ht="17.100000000000001" customHeight="1" thickBot="1" x14ac:dyDescent="0.3">
      <c r="B143" s="79"/>
      <c r="C143" s="826" t="s">
        <v>261</v>
      </c>
      <c r="D143" s="79">
        <v>1624</v>
      </c>
      <c r="E143" s="455" t="s">
        <v>17</v>
      </c>
      <c r="F143" s="115">
        <v>10</v>
      </c>
      <c r="G143" s="96">
        <v>110</v>
      </c>
      <c r="H143" s="96">
        <v>90</v>
      </c>
      <c r="I143" s="96">
        <v>104</v>
      </c>
      <c r="J143" s="8">
        <v>98</v>
      </c>
      <c r="K143" s="56">
        <v>11</v>
      </c>
      <c r="L143" s="193">
        <f t="shared" si="59"/>
        <v>412</v>
      </c>
      <c r="M143" s="479">
        <f t="shared" ref="M143" si="65">(F143/10)+(G143/10)+(H143/9)+(I143/8)+(J143/7)+(K143)</f>
        <v>60</v>
      </c>
      <c r="N143" s="837" t="str">
        <f t="shared" si="60"/>
        <v>NO</v>
      </c>
      <c r="O143" s="902" t="str">
        <f t="shared" si="61"/>
        <v/>
      </c>
      <c r="P143" s="1143" t="str">
        <f t="shared" ref="P143" si="66">IF(M143=0,"",IF(M143=60,"","Shot count Error"))</f>
        <v/>
      </c>
      <c r="Q143" s="1292"/>
      <c r="R143" s="1144"/>
    </row>
    <row r="144" spans="1:18" ht="17.100000000000001" customHeight="1" thickBot="1" x14ac:dyDescent="0.3">
      <c r="B144" s="327" t="s">
        <v>189</v>
      </c>
      <c r="C144" s="833" t="s">
        <v>190</v>
      </c>
      <c r="D144" s="327">
        <v>1853</v>
      </c>
      <c r="E144" s="455" t="s">
        <v>17</v>
      </c>
      <c r="F144" s="115">
        <v>10</v>
      </c>
      <c r="G144" s="96">
        <v>70</v>
      </c>
      <c r="H144" s="96">
        <v>180</v>
      </c>
      <c r="I144" s="96">
        <v>72</v>
      </c>
      <c r="J144" s="8">
        <v>70</v>
      </c>
      <c r="K144" s="56">
        <v>13</v>
      </c>
      <c r="L144" s="193">
        <f t="shared" si="59"/>
        <v>402</v>
      </c>
      <c r="M144" s="479">
        <f t="shared" si="51"/>
        <v>60</v>
      </c>
      <c r="N144" s="837" t="str">
        <f t="shared" si="60"/>
        <v>NO</v>
      </c>
      <c r="O144" s="902" t="str">
        <f t="shared" si="61"/>
        <v/>
      </c>
      <c r="P144" s="1143" t="str">
        <f t="shared" si="52"/>
        <v/>
      </c>
      <c r="Q144" s="1292"/>
      <c r="R144" s="1144"/>
    </row>
    <row r="145" spans="2:18" ht="17.100000000000001" customHeight="1" thickBot="1" x14ac:dyDescent="0.3">
      <c r="B145" s="46">
        <v>16</v>
      </c>
      <c r="C145" s="826" t="s">
        <v>160</v>
      </c>
      <c r="D145" s="46">
        <v>1615</v>
      </c>
      <c r="E145" s="455" t="s">
        <v>17</v>
      </c>
      <c r="F145" s="115">
        <v>70</v>
      </c>
      <c r="G145" s="96">
        <v>40</v>
      </c>
      <c r="H145" s="96">
        <v>99</v>
      </c>
      <c r="I145" s="96">
        <v>120</v>
      </c>
      <c r="J145" s="8">
        <v>56</v>
      </c>
      <c r="K145" s="56">
        <v>15</v>
      </c>
      <c r="L145" s="193">
        <f t="shared" si="59"/>
        <v>385</v>
      </c>
      <c r="M145" s="479">
        <f t="shared" si="51"/>
        <v>60</v>
      </c>
      <c r="N145" s="837" t="str">
        <f t="shared" si="60"/>
        <v>NO</v>
      </c>
      <c r="O145" s="902" t="str">
        <f t="shared" si="61"/>
        <v/>
      </c>
      <c r="P145" s="1143" t="str">
        <f t="shared" si="52"/>
        <v/>
      </c>
      <c r="Q145" s="1292"/>
      <c r="R145" s="1144"/>
    </row>
    <row r="146" spans="2:18" ht="17.100000000000001" customHeight="1" thickBot="1" x14ac:dyDescent="0.3">
      <c r="B146" s="46">
        <v>8</v>
      </c>
      <c r="C146" s="825" t="s">
        <v>111</v>
      </c>
      <c r="D146" s="46">
        <v>1465</v>
      </c>
      <c r="E146" s="454" t="s">
        <v>17</v>
      </c>
      <c r="F146" s="40"/>
      <c r="G146" s="3"/>
      <c r="H146" s="3"/>
      <c r="I146" s="3"/>
      <c r="J146" s="33"/>
      <c r="K146" s="60"/>
      <c r="L146" s="193">
        <f t="shared" si="59"/>
        <v>0</v>
      </c>
      <c r="M146" s="479">
        <f t="shared" ref="M146" si="67">(F146/10)+(G146/10)+(H146/9)+(I146/8)+(J146/7)+(K146)</f>
        <v>0</v>
      </c>
      <c r="N146" s="837" t="str">
        <f t="shared" si="60"/>
        <v>NO</v>
      </c>
      <c r="O146" s="902" t="str">
        <f t="shared" si="61"/>
        <v/>
      </c>
      <c r="P146" s="1143" t="str">
        <f t="shared" ref="P146" si="68">IF(M146=0,"",IF(M146=60,"","Shot count Error"))</f>
        <v/>
      </c>
      <c r="Q146" s="1292"/>
      <c r="R146" s="1144"/>
    </row>
    <row r="147" spans="2:18" ht="17.100000000000001" customHeight="1" thickBot="1" x14ac:dyDescent="0.3">
      <c r="B147" s="30"/>
      <c r="C147" s="821"/>
      <c r="D147" s="30"/>
      <c r="E147" s="792" t="s">
        <v>17</v>
      </c>
      <c r="F147" s="39"/>
      <c r="G147" s="97"/>
      <c r="H147" s="97"/>
      <c r="I147" s="97"/>
      <c r="J147" s="76"/>
      <c r="K147" s="464"/>
      <c r="L147" s="194">
        <f t="shared" si="59"/>
        <v>0</v>
      </c>
      <c r="M147" s="465">
        <f t="shared" si="51"/>
        <v>0</v>
      </c>
      <c r="N147" s="838" t="str">
        <f t="shared" si="60"/>
        <v>NO</v>
      </c>
      <c r="O147" s="898" t="str">
        <f t="shared" si="61"/>
        <v/>
      </c>
      <c r="P147" s="1143" t="str">
        <f t="shared" si="52"/>
        <v/>
      </c>
      <c r="Q147" s="1292"/>
      <c r="R147" s="1144"/>
    </row>
    <row r="148" spans="2:18" ht="24" customHeight="1" thickBot="1" x14ac:dyDescent="0.3">
      <c r="C148" s="172" t="s">
        <v>72</v>
      </c>
      <c r="D148" s="1317" t="s">
        <v>104</v>
      </c>
      <c r="E148" s="1318"/>
      <c r="F148" s="1318"/>
      <c r="G148" s="1318"/>
      <c r="H148" s="1318"/>
      <c r="I148" s="1318"/>
      <c r="J148" s="1318"/>
      <c r="K148" s="1318"/>
      <c r="L148" s="1318"/>
      <c r="M148" s="1319"/>
      <c r="N148" s="493"/>
      <c r="O148" s="494"/>
      <c r="P148" s="490"/>
    </row>
    <row r="149" spans="2:18" ht="17.25" customHeight="1" x14ac:dyDescent="0.25">
      <c r="C149" s="433"/>
      <c r="D149" s="174"/>
      <c r="E149" s="453"/>
      <c r="F149" s="174"/>
      <c r="G149" s="174"/>
      <c r="H149" s="174"/>
      <c r="I149" s="174"/>
      <c r="J149" s="174"/>
      <c r="K149" s="85"/>
      <c r="L149" s="51"/>
      <c r="M149" s="68"/>
      <c r="N149" s="493"/>
      <c r="O149" s="494"/>
      <c r="P149" s="490"/>
    </row>
    <row r="150" spans="2:18" ht="12.75" customHeight="1" thickBot="1" x14ac:dyDescent="0.3">
      <c r="N150" s="490"/>
      <c r="O150" s="492"/>
      <c r="P150" s="490"/>
    </row>
    <row r="151" spans="2:18" ht="21.75" thickBot="1" x14ac:dyDescent="0.3">
      <c r="C151" s="1194" t="s">
        <v>96</v>
      </c>
      <c r="D151" s="1195"/>
      <c r="E151" s="1195"/>
      <c r="F151" s="1195"/>
      <c r="G151" s="1195"/>
      <c r="H151" s="1278"/>
      <c r="I151" s="1331" t="s">
        <v>217</v>
      </c>
      <c r="J151" s="1332"/>
      <c r="K151" s="1333"/>
      <c r="L151" s="840">
        <v>60</v>
      </c>
      <c r="M151" s="1306" t="s">
        <v>221</v>
      </c>
      <c r="N151" s="1307"/>
      <c r="O151" s="865">
        <v>600</v>
      </c>
      <c r="P151" s="1133" t="s">
        <v>216</v>
      </c>
      <c r="Q151" s="1308"/>
      <c r="R151" s="1134"/>
    </row>
    <row r="152" spans="2:18" ht="21.75" customHeight="1" thickBot="1" x14ac:dyDescent="0.3">
      <c r="B152" s="718" t="s">
        <v>168</v>
      </c>
      <c r="C152" s="805" t="s">
        <v>0</v>
      </c>
      <c r="D152" s="572" t="s">
        <v>1</v>
      </c>
      <c r="E152" s="450" t="s">
        <v>2</v>
      </c>
      <c r="F152" s="36" t="s">
        <v>49</v>
      </c>
      <c r="G152" s="12">
        <v>10</v>
      </c>
      <c r="H152" s="12">
        <v>9</v>
      </c>
      <c r="I152" s="12">
        <v>8</v>
      </c>
      <c r="J152" s="112">
        <v>7</v>
      </c>
      <c r="K152" s="67">
        <v>0</v>
      </c>
      <c r="L152" s="42" t="s">
        <v>9</v>
      </c>
      <c r="M152" s="50" t="s">
        <v>50</v>
      </c>
      <c r="N152" s="460" t="s">
        <v>80</v>
      </c>
      <c r="O152" s="476" t="s">
        <v>90</v>
      </c>
      <c r="P152" s="1135"/>
      <c r="Q152" s="1309"/>
      <c r="R152" s="1136"/>
    </row>
    <row r="153" spans="2:18" ht="17.25" customHeight="1" thickBot="1" x14ac:dyDescent="0.3">
      <c r="B153" s="28"/>
      <c r="C153" s="824"/>
      <c r="D153" s="793"/>
      <c r="E153" s="452" t="s">
        <v>18</v>
      </c>
      <c r="F153" s="41"/>
      <c r="G153" s="5"/>
      <c r="H153" s="5"/>
      <c r="I153" s="5"/>
      <c r="J153" s="34"/>
      <c r="K153" s="55"/>
      <c r="L153" s="129">
        <f>SUM($F153:$J153)</f>
        <v>0</v>
      </c>
      <c r="M153" s="53">
        <f>(F153/10)+(G153/10)+(H153/9)+(I153/8)+(J153/7)+(K153)</f>
        <v>0</v>
      </c>
      <c r="N153" s="1168"/>
      <c r="O153" s="1169"/>
      <c r="P153" s="1143" t="str">
        <f t="shared" ref="P153:P161" si="69">IF(M153=0,"",IF(M153=60,"","Shot count Error"))</f>
        <v/>
      </c>
      <c r="Q153" s="1292"/>
      <c r="R153" s="1144"/>
    </row>
    <row r="154" spans="2:18" ht="17.25" customHeight="1" thickBot="1" x14ac:dyDescent="0.3">
      <c r="B154" s="46">
        <v>7</v>
      </c>
      <c r="K154" s="464"/>
      <c r="L154" s="194">
        <f>SUM($F136:$J136)</f>
        <v>568</v>
      </c>
      <c r="M154" s="465">
        <f>(F136/10)+(G136/10)+(H136/9)+(I136/8)+(J136/7)+(K154)</f>
        <v>60</v>
      </c>
      <c r="N154" s="1170"/>
      <c r="O154" s="1171"/>
      <c r="P154" s="1143" t="str">
        <f t="shared" si="69"/>
        <v/>
      </c>
      <c r="Q154" s="1292"/>
      <c r="R154" s="1144"/>
    </row>
    <row r="155" spans="2:18" ht="17.25" customHeight="1" thickBot="1" x14ac:dyDescent="0.3">
      <c r="B155" s="288" t="s">
        <v>200</v>
      </c>
      <c r="C155" s="824" t="s">
        <v>201</v>
      </c>
      <c r="D155" s="290">
        <v>2296</v>
      </c>
      <c r="E155" s="452" t="s">
        <v>14</v>
      </c>
      <c r="F155" s="41">
        <v>90</v>
      </c>
      <c r="G155" s="5">
        <v>180</v>
      </c>
      <c r="H155" s="5">
        <v>216</v>
      </c>
      <c r="I155" s="5">
        <v>48</v>
      </c>
      <c r="J155" s="34">
        <v>21</v>
      </c>
      <c r="K155" s="55"/>
      <c r="L155" s="129">
        <f t="shared" ref="L155:L161" si="70">SUM($F155:$J155)</f>
        <v>555</v>
      </c>
      <c r="M155" s="200">
        <f t="shared" ref="M155:M165" si="71">(F155/10)+(G155/10)+(H155/9)+(I155/8)+(J155/7)+(K155)</f>
        <v>60</v>
      </c>
      <c r="N155" s="839" t="str">
        <f>IF($L155&gt;589,"Yes","NO")</f>
        <v>NO</v>
      </c>
      <c r="O155" s="902" t="str">
        <f>IF(N155="yes","HM","")</f>
        <v/>
      </c>
      <c r="P155" s="1143" t="str">
        <f t="shared" si="69"/>
        <v/>
      </c>
      <c r="Q155" s="1292"/>
      <c r="R155" s="1144"/>
    </row>
    <row r="156" spans="2:18" ht="17.25" customHeight="1" thickBot="1" x14ac:dyDescent="0.3">
      <c r="B156" s="30">
        <v>27</v>
      </c>
      <c r="C156" s="821" t="s">
        <v>246</v>
      </c>
      <c r="D156" s="626">
        <v>1041</v>
      </c>
      <c r="E156" s="449" t="s">
        <v>14</v>
      </c>
      <c r="F156" s="39"/>
      <c r="G156" s="97"/>
      <c r="H156" s="97"/>
      <c r="I156" s="97"/>
      <c r="J156" s="76"/>
      <c r="K156" s="464"/>
      <c r="L156" s="194">
        <f t="shared" si="70"/>
        <v>0</v>
      </c>
      <c r="M156" s="478">
        <f t="shared" si="71"/>
        <v>0</v>
      </c>
      <c r="N156" s="502" t="str">
        <f>IF($L156&gt;589,"Yes","NO")</f>
        <v>NO</v>
      </c>
      <c r="O156" s="898" t="str">
        <f>IF(N156="yes","HM","")</f>
        <v/>
      </c>
      <c r="P156" s="1143" t="str">
        <f t="shared" si="69"/>
        <v/>
      </c>
      <c r="Q156" s="1292"/>
      <c r="R156" s="1144"/>
    </row>
    <row r="157" spans="2:18" ht="17.25" customHeight="1" thickBot="1" x14ac:dyDescent="0.3">
      <c r="B157" s="29" t="s">
        <v>222</v>
      </c>
      <c r="C157" s="824" t="s">
        <v>230</v>
      </c>
      <c r="D157" s="793">
        <v>1118</v>
      </c>
      <c r="E157" s="452" t="s">
        <v>15</v>
      </c>
      <c r="F157" s="41">
        <v>250</v>
      </c>
      <c r="G157" s="5">
        <v>120</v>
      </c>
      <c r="H157" s="5">
        <v>135</v>
      </c>
      <c r="I157" s="5">
        <v>56</v>
      </c>
      <c r="J157" s="34">
        <v>7</v>
      </c>
      <c r="K157" s="55"/>
      <c r="L157" s="129">
        <f>SUM($F157:$J157)</f>
        <v>568</v>
      </c>
      <c r="M157" s="200">
        <f t="shared" si="71"/>
        <v>60</v>
      </c>
      <c r="N157" s="839" t="str">
        <f>IF($L157&gt;574,"Yes","NO")</f>
        <v>NO</v>
      </c>
      <c r="O157" s="902" t="str">
        <f>IF(N157="yes","M","")</f>
        <v/>
      </c>
      <c r="P157" s="1143" t="str">
        <f t="shared" si="69"/>
        <v/>
      </c>
      <c r="Q157" s="1292"/>
      <c r="R157" s="1144"/>
    </row>
    <row r="158" spans="2:18" ht="17.25" customHeight="1" thickBot="1" x14ac:dyDescent="0.3">
      <c r="B158" s="79" t="s">
        <v>180</v>
      </c>
      <c r="C158" s="826" t="s">
        <v>181</v>
      </c>
      <c r="D158" s="628">
        <v>1059</v>
      </c>
      <c r="E158" s="455" t="s">
        <v>15</v>
      </c>
      <c r="F158" s="115">
        <v>140</v>
      </c>
      <c r="G158" s="96">
        <v>180</v>
      </c>
      <c r="H158" s="96">
        <v>189</v>
      </c>
      <c r="I158" s="96">
        <v>48</v>
      </c>
      <c r="J158" s="8">
        <v>7</v>
      </c>
      <c r="K158" s="56"/>
      <c r="L158" s="216">
        <f>SUM($F158:$J158)</f>
        <v>564</v>
      </c>
      <c r="M158" s="875">
        <f t="shared" ref="M158" si="72">(F158/10)+(G158/10)+(H158/9)+(I158/8)+(J158/7)+(K158)</f>
        <v>60</v>
      </c>
      <c r="N158" s="876" t="str">
        <f>IF($L158&gt;574,"Yes","NO")</f>
        <v>NO</v>
      </c>
      <c r="O158" s="900" t="str">
        <f>IF(N158="yes","M","")</f>
        <v/>
      </c>
      <c r="P158" s="1143" t="str">
        <f t="shared" ref="P158" si="73">IF(M158=0,"",IF(M158=60,"","Shot count Error"))</f>
        <v/>
      </c>
      <c r="Q158" s="1292"/>
      <c r="R158" s="1144"/>
    </row>
    <row r="159" spans="2:18" ht="17.25" customHeight="1" thickBot="1" x14ac:dyDescent="0.3">
      <c r="B159" s="46"/>
      <c r="C159" s="821"/>
      <c r="D159" s="626"/>
      <c r="E159" s="449" t="s">
        <v>15</v>
      </c>
      <c r="F159" s="39"/>
      <c r="G159" s="97"/>
      <c r="H159" s="97"/>
      <c r="I159" s="97"/>
      <c r="J159" s="76"/>
      <c r="K159" s="464"/>
      <c r="L159" s="216">
        <f>SUM($F159:$J159)</f>
        <v>0</v>
      </c>
      <c r="M159" s="478">
        <f t="shared" si="71"/>
        <v>0</v>
      </c>
      <c r="N159" s="502" t="str">
        <f>IF($L159&gt;574,"Yes","NO")</f>
        <v>NO</v>
      </c>
      <c r="O159" s="898" t="str">
        <f>IF(N159="yes","M","")</f>
        <v/>
      </c>
      <c r="P159" s="1143" t="str">
        <f t="shared" si="69"/>
        <v/>
      </c>
      <c r="Q159" s="1292"/>
      <c r="R159" s="1144"/>
    </row>
    <row r="160" spans="2:18" ht="17.25" customHeight="1" thickBot="1" x14ac:dyDescent="0.3">
      <c r="B160" s="45" t="s">
        <v>184</v>
      </c>
      <c r="C160" s="824" t="s">
        <v>185</v>
      </c>
      <c r="D160" s="793">
        <v>1821</v>
      </c>
      <c r="E160" s="452" t="s">
        <v>16</v>
      </c>
      <c r="F160" s="41">
        <v>80</v>
      </c>
      <c r="G160" s="5">
        <v>110</v>
      </c>
      <c r="H160" s="5">
        <v>189</v>
      </c>
      <c r="I160" s="5">
        <v>104</v>
      </c>
      <c r="J160" s="34">
        <v>35</v>
      </c>
      <c r="K160" s="55">
        <v>2</v>
      </c>
      <c r="L160" s="129">
        <f t="shared" si="70"/>
        <v>518</v>
      </c>
      <c r="M160" s="200">
        <f t="shared" si="71"/>
        <v>60</v>
      </c>
      <c r="N160" s="839" t="str">
        <f>IF($L160&gt;549,"Yes","NO")</f>
        <v>NO</v>
      </c>
      <c r="O160" s="902" t="str">
        <f>IF(N160="yes","G","")</f>
        <v/>
      </c>
      <c r="P160" s="1143" t="str">
        <f t="shared" si="69"/>
        <v/>
      </c>
      <c r="Q160" s="1292"/>
      <c r="R160" s="1144"/>
    </row>
    <row r="161" spans="2:18" ht="17.25" customHeight="1" thickBot="1" x14ac:dyDescent="0.3">
      <c r="B161" s="30"/>
      <c r="C161" s="821"/>
      <c r="D161" s="626"/>
      <c r="E161" s="449" t="s">
        <v>16</v>
      </c>
      <c r="F161" s="39"/>
      <c r="G161" s="97"/>
      <c r="H161" s="97"/>
      <c r="I161" s="97"/>
      <c r="J161" s="76"/>
      <c r="K161" s="464"/>
      <c r="L161" s="194">
        <f t="shared" si="70"/>
        <v>0</v>
      </c>
      <c r="M161" s="478">
        <f t="shared" si="71"/>
        <v>0</v>
      </c>
      <c r="N161" s="502" t="str">
        <f>IF($L161&gt;549,"Yes","NO")</f>
        <v>NO</v>
      </c>
      <c r="O161" s="898" t="str">
        <f>IF(N161="yes","G","")</f>
        <v/>
      </c>
      <c r="P161" s="1143" t="str">
        <f t="shared" si="69"/>
        <v/>
      </c>
      <c r="Q161" s="1292"/>
      <c r="R161" s="1144"/>
    </row>
    <row r="162" spans="2:18" ht="17.25" customHeight="1" thickBot="1" x14ac:dyDescent="0.3">
      <c r="B162" s="297" t="s">
        <v>207</v>
      </c>
      <c r="C162" s="826" t="s">
        <v>208</v>
      </c>
      <c r="D162" s="297">
        <v>1956</v>
      </c>
      <c r="E162" s="455" t="s">
        <v>17</v>
      </c>
      <c r="F162" s="115">
        <v>80</v>
      </c>
      <c r="G162" s="96">
        <v>80</v>
      </c>
      <c r="H162" s="96">
        <v>171</v>
      </c>
      <c r="I162" s="96">
        <v>88</v>
      </c>
      <c r="J162" s="8">
        <v>70</v>
      </c>
      <c r="K162" s="56">
        <v>4</v>
      </c>
      <c r="L162" s="193">
        <f>SUM($F162:$J162)</f>
        <v>489</v>
      </c>
      <c r="M162" s="479">
        <f t="shared" ref="M162" si="74">(F162/10)+(G162/10)+(H162/9)+(I162/8)+(J162/7)+(K162)</f>
        <v>60</v>
      </c>
      <c r="N162" s="839" t="str">
        <f>IF($L162&gt;509,"Yes","NO")</f>
        <v>NO</v>
      </c>
      <c r="O162" s="902" t="str">
        <f>IF(N162="yes","S","")</f>
        <v/>
      </c>
      <c r="P162" s="1143" t="str">
        <f t="shared" ref="P162" si="75">IF(M162=0,"",IF(M162=60,"","Shot count Error"))</f>
        <v/>
      </c>
      <c r="Q162" s="1292"/>
      <c r="R162" s="1144"/>
    </row>
    <row r="163" spans="2:18" ht="17.25" customHeight="1" thickBot="1" x14ac:dyDescent="0.3">
      <c r="B163" s="297" t="s">
        <v>226</v>
      </c>
      <c r="C163" s="826" t="s">
        <v>227</v>
      </c>
      <c r="D163" s="297">
        <v>1810</v>
      </c>
      <c r="E163" s="455" t="s">
        <v>17</v>
      </c>
      <c r="F163" s="38">
        <v>40</v>
      </c>
      <c r="G163" s="1">
        <v>70</v>
      </c>
      <c r="H163" s="1">
        <v>135</v>
      </c>
      <c r="I163" s="1">
        <v>136</v>
      </c>
      <c r="J163" s="26">
        <v>77</v>
      </c>
      <c r="K163" s="463">
        <v>6</v>
      </c>
      <c r="L163" s="193">
        <f>SUM($F163:$J163)</f>
        <v>458</v>
      </c>
      <c r="M163" s="479">
        <f t="shared" si="71"/>
        <v>60</v>
      </c>
      <c r="N163" s="839" t="str">
        <f>IF($L163&gt;509,"Yes","NO")</f>
        <v>NO</v>
      </c>
      <c r="O163" s="902" t="str">
        <f>IF(N163="yes","S","")</f>
        <v/>
      </c>
      <c r="P163" s="1143" t="str">
        <f t="shared" ref="P163:P165" si="76">IF(M163=0,"",IF(M163=60,"","Shot count Error"))</f>
        <v/>
      </c>
      <c r="Q163" s="1292"/>
      <c r="R163" s="1144"/>
    </row>
    <row r="164" spans="2:18" ht="17.25" customHeight="1" thickBot="1" x14ac:dyDescent="0.3">
      <c r="B164" s="79" t="s">
        <v>209</v>
      </c>
      <c r="C164" s="826" t="s">
        <v>210</v>
      </c>
      <c r="D164" s="628">
        <v>2578</v>
      </c>
      <c r="E164" s="455" t="s">
        <v>17</v>
      </c>
      <c r="F164" s="95">
        <v>60</v>
      </c>
      <c r="G164" s="96">
        <v>50</v>
      </c>
      <c r="H164" s="96">
        <v>135</v>
      </c>
      <c r="I164" s="96">
        <v>96</v>
      </c>
      <c r="J164" s="8">
        <v>42</v>
      </c>
      <c r="K164" s="56">
        <v>16</v>
      </c>
      <c r="L164" s="216">
        <f>SUM($F164:$J164)</f>
        <v>383</v>
      </c>
      <c r="M164" s="479">
        <f t="shared" si="71"/>
        <v>60</v>
      </c>
      <c r="N164" s="839" t="str">
        <f>IF($L164&gt;509,"Yes","NO")</f>
        <v>NO</v>
      </c>
      <c r="O164" s="902" t="str">
        <f>IF(N164="yes","S","")</f>
        <v/>
      </c>
      <c r="P164" s="1143" t="str">
        <f t="shared" si="76"/>
        <v/>
      </c>
      <c r="Q164" s="1292"/>
      <c r="R164" s="1144"/>
    </row>
    <row r="165" spans="2:18" ht="17.25" customHeight="1" thickBot="1" x14ac:dyDescent="0.3">
      <c r="B165" s="308"/>
      <c r="C165" s="830" t="s">
        <v>160</v>
      </c>
      <c r="D165" s="757">
        <v>1615</v>
      </c>
      <c r="E165" s="451" t="s">
        <v>17</v>
      </c>
      <c r="F165" s="44">
        <v>0</v>
      </c>
      <c r="G165" s="15">
        <v>60</v>
      </c>
      <c r="H165" s="15">
        <v>90</v>
      </c>
      <c r="I165" s="15">
        <v>104</v>
      </c>
      <c r="J165" s="35">
        <v>84</v>
      </c>
      <c r="K165" s="57">
        <v>19</v>
      </c>
      <c r="L165" s="194">
        <f>SUM($F165:$J165)</f>
        <v>338</v>
      </c>
      <c r="M165" s="465">
        <f t="shared" si="71"/>
        <v>60</v>
      </c>
      <c r="N165" s="502" t="str">
        <f>IF($L165&gt;509,"Yes","NO")</f>
        <v>NO</v>
      </c>
      <c r="O165" s="898" t="str">
        <f>IF(N165="yes","S","")</f>
        <v/>
      </c>
      <c r="P165" s="1143" t="str">
        <f t="shared" si="76"/>
        <v/>
      </c>
      <c r="Q165" s="1292"/>
      <c r="R165" s="1144"/>
    </row>
    <row r="166" spans="2:18" ht="30" customHeight="1" thickBot="1" x14ac:dyDescent="0.3">
      <c r="C166" s="832" t="s">
        <v>72</v>
      </c>
      <c r="D166" s="1317" t="s">
        <v>104</v>
      </c>
      <c r="E166" s="1318"/>
      <c r="F166" s="1318"/>
      <c r="G166" s="1318"/>
      <c r="H166" s="1318"/>
      <c r="I166" s="1318"/>
      <c r="J166" s="1318"/>
      <c r="K166" s="1318"/>
      <c r="L166" s="1318"/>
      <c r="M166" s="1319"/>
      <c r="N166" s="490"/>
      <c r="O166" s="492"/>
      <c r="P166" s="490"/>
    </row>
    <row r="167" spans="2:18" x14ac:dyDescent="0.25">
      <c r="N167" s="490"/>
      <c r="O167" s="492"/>
      <c r="P167" s="490"/>
    </row>
    <row r="168" spans="2:18" x14ac:dyDescent="0.25">
      <c r="N168" s="490"/>
      <c r="O168" s="492"/>
      <c r="P168" s="490"/>
    </row>
    <row r="169" spans="2:18" x14ac:dyDescent="0.25">
      <c r="C169" s="834">
        <f>COUNTIF((B2:B166),"P8")</f>
        <v>1</v>
      </c>
      <c r="N169" s="490"/>
      <c r="O169" s="492"/>
      <c r="P169" s="490"/>
    </row>
    <row r="170" spans="2:18" x14ac:dyDescent="0.25">
      <c r="N170" s="490"/>
      <c r="O170" s="492"/>
      <c r="P170" s="490"/>
    </row>
    <row r="171" spans="2:18" x14ac:dyDescent="0.25">
      <c r="N171" s="490"/>
      <c r="O171" s="492"/>
      <c r="P171" s="490"/>
    </row>
    <row r="172" spans="2:18" x14ac:dyDescent="0.25">
      <c r="N172" s="490"/>
      <c r="O172" s="492"/>
      <c r="P172" s="490"/>
    </row>
    <row r="173" spans="2:18" x14ac:dyDescent="0.25">
      <c r="N173" s="490"/>
      <c r="O173" s="492"/>
      <c r="P173" s="490"/>
    </row>
    <row r="174" spans="2:18" x14ac:dyDescent="0.25">
      <c r="N174" s="490"/>
      <c r="O174" s="492"/>
      <c r="P174" s="490"/>
    </row>
    <row r="175" spans="2:18" x14ac:dyDescent="0.25">
      <c r="N175" s="490"/>
      <c r="O175" s="492"/>
      <c r="P175" s="490"/>
    </row>
    <row r="176" spans="2:18" x14ac:dyDescent="0.25">
      <c r="N176" s="490"/>
      <c r="O176" s="492"/>
      <c r="P176" s="490"/>
    </row>
  </sheetData>
  <sortState ref="B137:L139">
    <sortCondition descending="1" ref="L137:L139"/>
  </sortState>
  <mergeCells count="133">
    <mergeCell ref="C2:P2"/>
    <mergeCell ref="C4:P4"/>
    <mergeCell ref="P131:R131"/>
    <mergeCell ref="P132:R132"/>
    <mergeCell ref="P120:R120"/>
    <mergeCell ref="P121:R121"/>
    <mergeCell ref="P122:R122"/>
    <mergeCell ref="P123:R123"/>
    <mergeCell ref="P124:R124"/>
    <mergeCell ref="P115:R115"/>
    <mergeCell ref="P116:R116"/>
    <mergeCell ref="P117:R117"/>
    <mergeCell ref="P118:R118"/>
    <mergeCell ref="P119:R119"/>
    <mergeCell ref="I112:K112"/>
    <mergeCell ref="C112:H112"/>
    <mergeCell ref="C129:H129"/>
    <mergeCell ref="I129:K129"/>
    <mergeCell ref="P146:R146"/>
    <mergeCell ref="P138:R138"/>
    <mergeCell ref="P141:R141"/>
    <mergeCell ref="P158:R158"/>
    <mergeCell ref="P162:R162"/>
    <mergeCell ref="C151:H151"/>
    <mergeCell ref="I151:K151"/>
    <mergeCell ref="P159:R159"/>
    <mergeCell ref="P147:R147"/>
    <mergeCell ref="P145:R145"/>
    <mergeCell ref="M112:N112"/>
    <mergeCell ref="P112:R113"/>
    <mergeCell ref="P133:R133"/>
    <mergeCell ref="P134:R134"/>
    <mergeCell ref="P135:R135"/>
    <mergeCell ref="P136:R136"/>
    <mergeCell ref="P125:R125"/>
    <mergeCell ref="M129:N129"/>
    <mergeCell ref="P129:R130"/>
    <mergeCell ref="P142:R142"/>
    <mergeCell ref="C6:I6"/>
    <mergeCell ref="J6:L6"/>
    <mergeCell ref="N6:O6"/>
    <mergeCell ref="C23:I23"/>
    <mergeCell ref="J23:L23"/>
    <mergeCell ref="N23:O23"/>
    <mergeCell ref="C32:I32"/>
    <mergeCell ref="J32:L32"/>
    <mergeCell ref="N32:O32"/>
    <mergeCell ref="D21:N21"/>
    <mergeCell ref="C46:D46"/>
    <mergeCell ref="C64:D64"/>
    <mergeCell ref="L68:M68"/>
    <mergeCell ref="P165:R165"/>
    <mergeCell ref="C49:I49"/>
    <mergeCell ref="J49:L49"/>
    <mergeCell ref="N49:O49"/>
    <mergeCell ref="P160:R160"/>
    <mergeCell ref="P161:R161"/>
    <mergeCell ref="P151:R152"/>
    <mergeCell ref="P163:R163"/>
    <mergeCell ref="P154:R154"/>
    <mergeCell ref="P155:R155"/>
    <mergeCell ref="P156:R156"/>
    <mergeCell ref="P157:R157"/>
    <mergeCell ref="D109:M109"/>
    <mergeCell ref="E46:P46"/>
    <mergeCell ref="P164:R164"/>
    <mergeCell ref="C68:G68"/>
    <mergeCell ref="M151:N151"/>
    <mergeCell ref="P153:R153"/>
    <mergeCell ref="P137:R137"/>
    <mergeCell ref="P139:R139"/>
    <mergeCell ref="H68:J68"/>
    <mergeCell ref="C74:G74"/>
    <mergeCell ref="H74:J74"/>
    <mergeCell ref="P90:R90"/>
    <mergeCell ref="P91:R91"/>
    <mergeCell ref="P93:R93"/>
    <mergeCell ref="I82:K82"/>
    <mergeCell ref="C82:H82"/>
    <mergeCell ref="P108:R108"/>
    <mergeCell ref="P103:R103"/>
    <mergeCell ref="P107:R107"/>
    <mergeCell ref="P106:R106"/>
    <mergeCell ref="P104:R104"/>
    <mergeCell ref="P89:R89"/>
    <mergeCell ref="D166:M166"/>
    <mergeCell ref="N153:O154"/>
    <mergeCell ref="D126:M126"/>
    <mergeCell ref="D148:M148"/>
    <mergeCell ref="N114:O115"/>
    <mergeCell ref="N131:O132"/>
    <mergeCell ref="O72:P72"/>
    <mergeCell ref="P95:R95"/>
    <mergeCell ref="P96:R96"/>
    <mergeCell ref="P97:R97"/>
    <mergeCell ref="P98:R98"/>
    <mergeCell ref="P99:R99"/>
    <mergeCell ref="P87:R87"/>
    <mergeCell ref="P92:R92"/>
    <mergeCell ref="P94:R94"/>
    <mergeCell ref="P143:R143"/>
    <mergeCell ref="P88:R88"/>
    <mergeCell ref="P114:R114"/>
    <mergeCell ref="P100:R100"/>
    <mergeCell ref="P101:R101"/>
    <mergeCell ref="P102:R102"/>
    <mergeCell ref="P105:R105"/>
    <mergeCell ref="P140:R140"/>
    <mergeCell ref="P144:R144"/>
    <mergeCell ref="R6:R7"/>
    <mergeCell ref="R23:R24"/>
    <mergeCell ref="R32:R33"/>
    <mergeCell ref="P84:R84"/>
    <mergeCell ref="P85:R85"/>
    <mergeCell ref="P86:R86"/>
    <mergeCell ref="O74:P75"/>
    <mergeCell ref="O76:P76"/>
    <mergeCell ref="O77:P77"/>
    <mergeCell ref="O78:P78"/>
    <mergeCell ref="O24:P24"/>
    <mergeCell ref="N84:O87"/>
    <mergeCell ref="R49:R50"/>
    <mergeCell ref="O68:P69"/>
    <mergeCell ref="O70:P70"/>
    <mergeCell ref="O71:P71"/>
    <mergeCell ref="M82:N82"/>
    <mergeCell ref="P82:R83"/>
    <mergeCell ref="L74:M74"/>
    <mergeCell ref="E64:P64"/>
    <mergeCell ref="O8:P9"/>
    <mergeCell ref="O34:P35"/>
    <mergeCell ref="O51:P52"/>
    <mergeCell ref="O25:P29"/>
  </mergeCells>
  <phoneticPr fontId="23" type="noConversion"/>
  <pageMargins left="0.25" right="0.25" top="0.75" bottom="0.75" header="0.3" footer="0.3"/>
  <pageSetup paperSize="9" scale="71" orientation="portrait" horizontalDpi="4294967292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NPA</vt:lpstr>
      <vt:lpstr>ISSF</vt:lpstr>
      <vt:lpstr>PPC</vt:lpstr>
      <vt:lpstr>ISSF!Print_Area</vt:lpstr>
      <vt:lpstr>NPA!Print_Area</vt:lpstr>
      <vt:lpstr>PPC!Print_Area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2017-10-28T05:50:31Z</cp:lastPrinted>
  <dcterms:created xsi:type="dcterms:W3CDTF">2006-09-16T00:00:00Z</dcterms:created>
  <dcterms:modified xsi:type="dcterms:W3CDTF">2022-03-26T14:12:06Z</dcterms:modified>
</cp:coreProperties>
</file>